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ms.sharepoint.com/teams/DE1214-502691/Shared Documents/HC-Linux/Patch_assignment/"/>
    </mc:Choice>
  </mc:AlternateContent>
  <xr:revisionPtr revIDLastSave="11752" documentId="13_ncr:1_{604E15C5-5120-499F-86E0-6E2EED29865A}" xr6:coauthVersionLast="47" xr6:coauthVersionMax="47" xr10:uidLastSave="{50E80F10-ABB4-4A9A-947D-8FE41FBF41DF}"/>
  <bookViews>
    <workbookView xWindow="-110" yWindow="-110" windowWidth="19420" windowHeight="11500" xr2:uid="{032F81F2-4898-43B0-8B50-5F0AE5F31638}"/>
  </bookViews>
  <sheets>
    <sheet name="Assignments" sheetId="2" r:id="rId1"/>
    <sheet name="Patch Ownership" sheetId="7" r:id="rId2"/>
    <sheet name="Contact" sheetId="6" r:id="rId3"/>
    <sheet name="Formulas" sheetId="4" r:id="rId4"/>
    <sheet name="Patched date" sheetId="3" r:id="rId5"/>
    <sheet name="How to" sheetId="5" r:id="rId6"/>
  </sheets>
  <definedNames>
    <definedName name="_xlnm._FilterDatabase" localSheetId="4" hidden="1">'Patched date'!$A$1:$L$101</definedName>
    <definedName name="_xlnm._FilterDatabase" localSheetId="0" hidden="1">Assignments!$J$15:$J$15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G38" i="3"/>
  <c r="G36" i="3"/>
  <c r="F37" i="3"/>
  <c r="F38" i="3"/>
  <c r="F36" i="3"/>
  <c r="A7" i="2"/>
  <c r="A5" i="2"/>
  <c r="F67" i="3"/>
  <c r="Q20" i="2"/>
  <c r="F106" i="3"/>
  <c r="G142" i="3"/>
  <c r="F142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G134" i="3"/>
  <c r="F134" i="3"/>
  <c r="G133" i="3"/>
  <c r="F133" i="3"/>
  <c r="A4" i="2"/>
  <c r="E47" i="3"/>
  <c r="F123" i="3"/>
  <c r="F122" i="3"/>
  <c r="F130" i="3"/>
  <c r="G130" i="3"/>
  <c r="F131" i="3"/>
  <c r="G131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G122" i="3"/>
  <c r="F121" i="3"/>
  <c r="G121" i="3"/>
  <c r="F46" i="3"/>
  <c r="F120" i="3"/>
  <c r="G120" i="3"/>
  <c r="A24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G61" i="3"/>
  <c r="F61" i="3"/>
  <c r="G78" i="3"/>
  <c r="F78" i="3"/>
  <c r="X2" i="2"/>
  <c r="AB2" i="2"/>
  <c r="A2" i="2"/>
  <c r="A3" i="2"/>
  <c r="A6" i="2"/>
  <c r="A8" i="2"/>
  <c r="A9" i="2"/>
  <c r="A10" i="2"/>
  <c r="A11" i="2"/>
  <c r="A12" i="2"/>
  <c r="A13" i="2"/>
  <c r="G46" i="3"/>
  <c r="G45" i="3"/>
  <c r="F45" i="3"/>
  <c r="G44" i="3"/>
  <c r="F44" i="3"/>
  <c r="G43" i="3"/>
  <c r="F43" i="3"/>
  <c r="G42" i="3"/>
  <c r="F42" i="3"/>
  <c r="G41" i="3"/>
  <c r="E7" i="2" s="1"/>
  <c r="F41" i="3"/>
  <c r="G40" i="3"/>
  <c r="E5" i="2" s="1"/>
  <c r="F40" i="3"/>
  <c r="F110" i="3"/>
  <c r="G110" i="3"/>
  <c r="C2" i="3"/>
  <c r="D2" i="3" s="1"/>
  <c r="F111" i="3"/>
  <c r="G111" i="3"/>
  <c r="F112" i="3"/>
  <c r="G112" i="3"/>
  <c r="F113" i="3"/>
  <c r="G113" i="3"/>
  <c r="F114" i="3"/>
  <c r="G114" i="3"/>
  <c r="F115" i="3"/>
  <c r="G115" i="3"/>
  <c r="F116" i="3"/>
  <c r="G116" i="3"/>
  <c r="G69" i="3"/>
  <c r="G77" i="3"/>
  <c r="F77" i="3"/>
  <c r="G76" i="3"/>
  <c r="F76" i="3"/>
  <c r="G72" i="3"/>
  <c r="F72" i="3"/>
  <c r="F73" i="3"/>
  <c r="G73" i="3"/>
  <c r="F74" i="3"/>
  <c r="G74" i="3"/>
  <c r="F75" i="3"/>
  <c r="G75" i="3"/>
  <c r="G56" i="3"/>
  <c r="F56" i="3"/>
  <c r="G109" i="3"/>
  <c r="G107" i="3"/>
  <c r="G108" i="3"/>
  <c r="G105" i="3"/>
  <c r="F109" i="3"/>
  <c r="F108" i="3"/>
  <c r="F107" i="3"/>
  <c r="F105" i="3"/>
  <c r="F102" i="3"/>
  <c r="G102" i="3"/>
  <c r="F103" i="3"/>
  <c r="G103" i="3"/>
  <c r="F104" i="3"/>
  <c r="G104" i="3"/>
  <c r="B5" i="2" l="1"/>
  <c r="C5" i="2" s="1"/>
  <c r="D5" i="2"/>
  <c r="I5" i="2"/>
  <c r="M5" i="2"/>
  <c r="N5" i="2"/>
  <c r="B7" i="2"/>
  <c r="C7" i="2" s="1"/>
  <c r="D7" i="2"/>
  <c r="I7" i="2"/>
  <c r="M7" i="2"/>
  <c r="N7" i="2"/>
  <c r="C3" i="3"/>
  <c r="D3" i="3" s="1"/>
  <c r="E2" i="3"/>
  <c r="G2" i="3" s="1"/>
  <c r="I41" i="3"/>
  <c r="I42" i="3" s="1"/>
  <c r="G47" i="3"/>
  <c r="G48" i="3"/>
  <c r="G49" i="3"/>
  <c r="G50" i="3"/>
  <c r="G51" i="3"/>
  <c r="G52" i="3"/>
  <c r="G53" i="3"/>
  <c r="G54" i="3"/>
  <c r="G55" i="3"/>
  <c r="G57" i="3"/>
  <c r="G58" i="3"/>
  <c r="G59" i="3"/>
  <c r="G60" i="3"/>
  <c r="G62" i="3"/>
  <c r="G63" i="3"/>
  <c r="G64" i="3"/>
  <c r="G65" i="3"/>
  <c r="G66" i="3"/>
  <c r="G67" i="3"/>
  <c r="G68" i="3"/>
  <c r="G70" i="3"/>
  <c r="G71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2" i="3"/>
  <c r="F63" i="3"/>
  <c r="F64" i="3"/>
  <c r="F65" i="3"/>
  <c r="F66" i="3"/>
  <c r="F68" i="3"/>
  <c r="F69" i="3"/>
  <c r="F70" i="3"/>
  <c r="F71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G39" i="3"/>
  <c r="F2" i="3"/>
  <c r="F3" i="3"/>
  <c r="F39" i="3"/>
  <c r="K3" i="3"/>
  <c r="F7" i="2" l="1"/>
  <c r="G7" i="2"/>
  <c r="H7" i="2"/>
  <c r="J7" i="2"/>
  <c r="K7" i="2"/>
  <c r="L7" i="2"/>
  <c r="F5" i="2"/>
  <c r="G5" i="2"/>
  <c r="H5" i="2"/>
  <c r="J5" i="2"/>
  <c r="K5" i="2"/>
  <c r="L5" i="2"/>
  <c r="C4" i="3"/>
  <c r="C5" i="3" s="1"/>
  <c r="E3" i="3"/>
  <c r="G3" i="3" s="1"/>
  <c r="E3" i="2" s="1"/>
  <c r="I3" i="2" s="1"/>
  <c r="J41" i="3"/>
  <c r="B3" i="2"/>
  <c r="D3" i="2"/>
  <c r="B2" i="2"/>
  <c r="E2" i="2"/>
  <c r="M2" i="2" s="1"/>
  <c r="D2" i="2"/>
  <c r="O2" i="2" l="1"/>
  <c r="D4" i="3"/>
  <c r="F4" i="3" s="1"/>
  <c r="E4" i="3"/>
  <c r="G4" i="3" s="1"/>
  <c r="E4" i="2" s="1"/>
  <c r="I4" i="2" s="1"/>
  <c r="B4" i="2"/>
  <c r="D4" i="2"/>
  <c r="M4" i="2"/>
  <c r="M3" i="2"/>
  <c r="N3" i="2"/>
  <c r="C2" i="2"/>
  <c r="I2" i="2"/>
  <c r="C3" i="2"/>
  <c r="K3" i="2" s="1"/>
  <c r="I43" i="3"/>
  <c r="J42" i="3"/>
  <c r="C6" i="3"/>
  <c r="E5" i="3"/>
  <c r="G5" i="3" s="1"/>
  <c r="E6" i="2" s="1"/>
  <c r="D5" i="3"/>
  <c r="F5" i="3" s="1"/>
  <c r="H3" i="2"/>
  <c r="J3" i="2"/>
  <c r="L3" i="2"/>
  <c r="L2" i="2"/>
  <c r="H2" i="2"/>
  <c r="J2" i="2"/>
  <c r="K2" i="2"/>
  <c r="N2" i="2"/>
  <c r="O3" i="2" l="1"/>
  <c r="O4" i="2"/>
  <c r="N4" i="2"/>
  <c r="C4" i="2"/>
  <c r="L4" i="2"/>
  <c r="K4" i="2"/>
  <c r="J4" i="2"/>
  <c r="H4" i="2"/>
  <c r="F4" i="2" s="1"/>
  <c r="G2" i="2"/>
  <c r="F2" i="2"/>
  <c r="I44" i="3"/>
  <c r="J43" i="3"/>
  <c r="B6" i="2"/>
  <c r="D6" i="2"/>
  <c r="N6" i="2" s="1"/>
  <c r="I6" i="2"/>
  <c r="M6" i="2"/>
  <c r="C7" i="3"/>
  <c r="E6" i="3"/>
  <c r="G6" i="3" s="1"/>
  <c r="E8" i="2" s="1"/>
  <c r="I8" i="2" s="1"/>
  <c r="D6" i="3"/>
  <c r="F6" i="3" s="1"/>
  <c r="F3" i="2"/>
  <c r="G3" i="2"/>
  <c r="G4" i="2" l="1"/>
  <c r="I45" i="3"/>
  <c r="J44" i="3"/>
  <c r="B8" i="2"/>
  <c r="D8" i="2"/>
  <c r="M8" i="2"/>
  <c r="C8" i="3"/>
  <c r="E7" i="3"/>
  <c r="G7" i="3" s="1"/>
  <c r="E9" i="2" s="1"/>
  <c r="D7" i="3"/>
  <c r="F7" i="3" s="1"/>
  <c r="B9" i="2" s="1"/>
  <c r="H6" i="2"/>
  <c r="F6" i="2" s="1"/>
  <c r="J6" i="2"/>
  <c r="L6" i="2"/>
  <c r="C6" i="2"/>
  <c r="K6" i="2" s="1"/>
  <c r="O6" i="2" l="1"/>
  <c r="N8" i="2"/>
  <c r="H8" i="2"/>
  <c r="I46" i="3"/>
  <c r="J46" i="3" s="1"/>
  <c r="J45" i="3"/>
  <c r="G6" i="2"/>
  <c r="D9" i="2"/>
  <c r="I9" i="2"/>
  <c r="M9" i="2"/>
  <c r="C9" i="3"/>
  <c r="C10" i="3" s="1"/>
  <c r="E8" i="3"/>
  <c r="G8" i="3" s="1"/>
  <c r="E10" i="2" s="1"/>
  <c r="D8" i="3"/>
  <c r="F8" i="3" s="1"/>
  <c r="F8" i="2"/>
  <c r="J8" i="2"/>
  <c r="L8" i="2"/>
  <c r="C8" i="2"/>
  <c r="O8" i="2" l="1"/>
  <c r="N9" i="2"/>
  <c r="G8" i="2"/>
  <c r="K8" i="2"/>
  <c r="B10" i="2"/>
  <c r="D10" i="2"/>
  <c r="N10" i="2" s="1"/>
  <c r="I10" i="2"/>
  <c r="M10" i="2"/>
  <c r="E9" i="3"/>
  <c r="G9" i="3" s="1"/>
  <c r="E11" i="2" s="1"/>
  <c r="D9" i="3"/>
  <c r="F9" i="3" s="1"/>
  <c r="H9" i="2"/>
  <c r="F9" i="2" s="1"/>
  <c r="J9" i="2"/>
  <c r="L9" i="2"/>
  <c r="C9" i="2"/>
  <c r="O9" i="2" l="1"/>
  <c r="F10" i="2"/>
  <c r="G9" i="2"/>
  <c r="K9" i="2"/>
  <c r="B11" i="2"/>
  <c r="D11" i="2"/>
  <c r="N11" i="2" s="1"/>
  <c r="I11" i="2"/>
  <c r="M11" i="2"/>
  <c r="C11" i="3"/>
  <c r="E10" i="3"/>
  <c r="G10" i="3" s="1"/>
  <c r="E12" i="2" s="1"/>
  <c r="D10" i="3"/>
  <c r="F10" i="3" s="1"/>
  <c r="H10" i="2"/>
  <c r="J10" i="2"/>
  <c r="L10" i="2"/>
  <c r="C10" i="2"/>
  <c r="O10" i="2" l="1"/>
  <c r="F11" i="2"/>
  <c r="G10" i="2"/>
  <c r="K10" i="2"/>
  <c r="B12" i="2"/>
  <c r="D12" i="2"/>
  <c r="N12" i="2" s="1"/>
  <c r="I12" i="2"/>
  <c r="M12" i="2"/>
  <c r="C12" i="3"/>
  <c r="E11" i="3"/>
  <c r="G11" i="3" s="1"/>
  <c r="E13" i="2" s="1"/>
  <c r="D11" i="3"/>
  <c r="F11" i="3" s="1"/>
  <c r="H11" i="2"/>
  <c r="J11" i="2"/>
  <c r="L11" i="2"/>
  <c r="C11" i="2"/>
  <c r="O11" i="2" l="1"/>
  <c r="F12" i="2"/>
  <c r="G11" i="2"/>
  <c r="K11" i="2"/>
  <c r="B13" i="2"/>
  <c r="D13" i="2"/>
  <c r="N13" i="2" s="1"/>
  <c r="I13" i="2"/>
  <c r="M13" i="2"/>
  <c r="C13" i="3"/>
  <c r="E12" i="3"/>
  <c r="G12" i="3" s="1"/>
  <c r="E14" i="2" s="1"/>
  <c r="D12" i="3"/>
  <c r="F12" i="3" s="1"/>
  <c r="H12" i="2"/>
  <c r="J12" i="2"/>
  <c r="L12" i="2"/>
  <c r="C12" i="2"/>
  <c r="O12" i="2" l="1"/>
  <c r="D14" i="2"/>
  <c r="N14" i="2" s="1"/>
  <c r="B14" i="2"/>
  <c r="O13" i="2" s="1"/>
  <c r="M14" i="2"/>
  <c r="I14" i="2"/>
  <c r="G12" i="2"/>
  <c r="K12" i="2"/>
  <c r="C14" i="3"/>
  <c r="E13" i="3"/>
  <c r="G13" i="3" s="1"/>
  <c r="E15" i="2" s="1"/>
  <c r="D13" i="3"/>
  <c r="F13" i="3" s="1"/>
  <c r="B15" i="2" s="1"/>
  <c r="C15" i="2" s="1"/>
  <c r="H13" i="2"/>
  <c r="F13" i="2" s="1"/>
  <c r="J13" i="2"/>
  <c r="L13" i="2"/>
  <c r="C13" i="2"/>
  <c r="C14" i="2" l="1"/>
  <c r="K14" i="2" s="1"/>
  <c r="D15" i="2"/>
  <c r="M15" i="2"/>
  <c r="I15" i="2"/>
  <c r="L14" i="2"/>
  <c r="J14" i="2"/>
  <c r="H14" i="2"/>
  <c r="F14" i="2"/>
  <c r="G13" i="2"/>
  <c r="K13" i="2"/>
  <c r="C15" i="3"/>
  <c r="E14" i="3"/>
  <c r="G14" i="3" s="1"/>
  <c r="E16" i="2" s="1"/>
  <c r="D14" i="3"/>
  <c r="F14" i="3" s="1"/>
  <c r="N15" i="2" l="1"/>
  <c r="O14" i="2"/>
  <c r="G14" i="2"/>
  <c r="K15" i="2"/>
  <c r="D16" i="2"/>
  <c r="N16" i="2" s="1"/>
  <c r="B16" i="2"/>
  <c r="M16" i="2"/>
  <c r="I16" i="2"/>
  <c r="L15" i="2"/>
  <c r="J15" i="2"/>
  <c r="H15" i="2"/>
  <c r="F15" i="2"/>
  <c r="C16" i="3"/>
  <c r="E15" i="3"/>
  <c r="G15" i="3" s="1"/>
  <c r="E17" i="2" s="1"/>
  <c r="D15" i="3"/>
  <c r="F15" i="3" s="1"/>
  <c r="O15" i="2" l="1"/>
  <c r="G15" i="2"/>
  <c r="C16" i="2"/>
  <c r="D17" i="2"/>
  <c r="N17" i="2" s="1"/>
  <c r="B17" i="2"/>
  <c r="O16" i="2" s="1"/>
  <c r="M17" i="2"/>
  <c r="I17" i="2"/>
  <c r="L16" i="2"/>
  <c r="K16" i="2"/>
  <c r="J16" i="2"/>
  <c r="H16" i="2"/>
  <c r="G16" i="2"/>
  <c r="F16" i="2"/>
  <c r="C17" i="3"/>
  <c r="E16" i="3"/>
  <c r="G16" i="3" s="1"/>
  <c r="E18" i="2" s="1"/>
  <c r="D16" i="3"/>
  <c r="F16" i="3" s="1"/>
  <c r="C17" i="2" l="1"/>
  <c r="K17" i="2" s="1"/>
  <c r="D18" i="2"/>
  <c r="N18" i="2" s="1"/>
  <c r="B18" i="2"/>
  <c r="M18" i="2"/>
  <c r="I18" i="2"/>
  <c r="L17" i="2"/>
  <c r="J17" i="2"/>
  <c r="H17" i="2"/>
  <c r="F17" i="2"/>
  <c r="C18" i="3"/>
  <c r="E17" i="3"/>
  <c r="G17" i="3" s="1"/>
  <c r="E19" i="2" s="1"/>
  <c r="D17" i="3"/>
  <c r="F17" i="3" s="1"/>
  <c r="O17" i="2" l="1"/>
  <c r="G17" i="2"/>
  <c r="C18" i="2"/>
  <c r="K18" i="2" s="1"/>
  <c r="F18" i="2"/>
  <c r="D19" i="2"/>
  <c r="N19" i="2" s="1"/>
  <c r="B19" i="2"/>
  <c r="M19" i="2"/>
  <c r="I19" i="2"/>
  <c r="L18" i="2"/>
  <c r="J18" i="2"/>
  <c r="H18" i="2"/>
  <c r="C19" i="3"/>
  <c r="E18" i="3"/>
  <c r="G18" i="3" s="1"/>
  <c r="E20" i="2" s="1"/>
  <c r="D18" i="3"/>
  <c r="F18" i="3" s="1"/>
  <c r="O18" i="2" l="1"/>
  <c r="G18" i="2"/>
  <c r="C19" i="2"/>
  <c r="K19" i="2" s="1"/>
  <c r="F19" i="2"/>
  <c r="D20" i="2"/>
  <c r="N20" i="2" s="1"/>
  <c r="B20" i="2"/>
  <c r="M20" i="2"/>
  <c r="I20" i="2"/>
  <c r="L19" i="2"/>
  <c r="J19" i="2"/>
  <c r="H19" i="2"/>
  <c r="C20" i="3"/>
  <c r="E19" i="3"/>
  <c r="G19" i="3" s="1"/>
  <c r="E21" i="2" s="1"/>
  <c r="D19" i="3"/>
  <c r="F19" i="3" s="1"/>
  <c r="O19" i="2" l="1"/>
  <c r="G19" i="2"/>
  <c r="C20" i="2"/>
  <c r="K20" i="2" s="1"/>
  <c r="F20" i="2"/>
  <c r="D21" i="2"/>
  <c r="N21" i="2" s="1"/>
  <c r="B21" i="2"/>
  <c r="M21" i="2"/>
  <c r="I21" i="2"/>
  <c r="L20" i="2"/>
  <c r="J20" i="2"/>
  <c r="H20" i="2"/>
  <c r="C21" i="3"/>
  <c r="E20" i="3"/>
  <c r="G20" i="3" s="1"/>
  <c r="E22" i="2" s="1"/>
  <c r="D20" i="3"/>
  <c r="F20" i="3" s="1"/>
  <c r="O20" i="2" l="1"/>
  <c r="G20" i="2"/>
  <c r="C21" i="2"/>
  <c r="D22" i="2"/>
  <c r="N22" i="2" s="1"/>
  <c r="B22" i="2"/>
  <c r="M22" i="2"/>
  <c r="I22" i="2"/>
  <c r="L21" i="2"/>
  <c r="K21" i="2"/>
  <c r="J21" i="2"/>
  <c r="H21" i="2"/>
  <c r="F21" i="2" s="1"/>
  <c r="G21" i="2"/>
  <c r="C22" i="3"/>
  <c r="E21" i="3"/>
  <c r="G21" i="3" s="1"/>
  <c r="E23" i="2" s="1"/>
  <c r="D21" i="3"/>
  <c r="F21" i="3" s="1"/>
  <c r="O21" i="2" l="1"/>
  <c r="C22" i="2"/>
  <c r="K22" i="2" s="1"/>
  <c r="F22" i="2"/>
  <c r="D23" i="2"/>
  <c r="N23" i="2" s="1"/>
  <c r="B23" i="2"/>
  <c r="O22" i="2" s="1"/>
  <c r="M23" i="2"/>
  <c r="I23" i="2"/>
  <c r="L22" i="2"/>
  <c r="J22" i="2"/>
  <c r="H22" i="2"/>
  <c r="C23" i="3"/>
  <c r="E22" i="3"/>
  <c r="G22" i="3" s="1"/>
  <c r="E24" i="2" s="1"/>
  <c r="D22" i="3"/>
  <c r="F22" i="3" s="1"/>
  <c r="G22" i="2" l="1"/>
  <c r="C23" i="2"/>
  <c r="K23" i="2" s="1"/>
  <c r="F23" i="2"/>
  <c r="D24" i="2"/>
  <c r="N24" i="2" s="1"/>
  <c r="B24" i="2"/>
  <c r="M24" i="2"/>
  <c r="I24" i="2"/>
  <c r="L23" i="2"/>
  <c r="J23" i="2"/>
  <c r="H23" i="2"/>
  <c r="C24" i="3"/>
  <c r="E23" i="3"/>
  <c r="G23" i="3" s="1"/>
  <c r="E25" i="2" s="1"/>
  <c r="D23" i="3"/>
  <c r="F23" i="3" s="1"/>
  <c r="O23" i="2" l="1"/>
  <c r="G23" i="2"/>
  <c r="C24" i="2"/>
  <c r="K24" i="2" s="1"/>
  <c r="F24" i="2"/>
  <c r="D25" i="2"/>
  <c r="N25" i="2" s="1"/>
  <c r="B25" i="2"/>
  <c r="M25" i="2"/>
  <c r="I25" i="2"/>
  <c r="L24" i="2"/>
  <c r="J24" i="2"/>
  <c r="H24" i="2"/>
  <c r="C25" i="3"/>
  <c r="E24" i="3"/>
  <c r="G24" i="3" s="1"/>
  <c r="E26" i="2" s="1"/>
  <c r="D24" i="3"/>
  <c r="F24" i="3" s="1"/>
  <c r="O24" i="2" l="1"/>
  <c r="G24" i="2"/>
  <c r="C25" i="2"/>
  <c r="G25" i="2" s="1"/>
  <c r="F25" i="2"/>
  <c r="D26" i="2"/>
  <c r="N26" i="2" s="1"/>
  <c r="B26" i="2"/>
  <c r="M26" i="2"/>
  <c r="I26" i="2"/>
  <c r="L25" i="2"/>
  <c r="J25" i="2"/>
  <c r="H25" i="2"/>
  <c r="C26" i="3"/>
  <c r="E25" i="3"/>
  <c r="G25" i="3" s="1"/>
  <c r="E27" i="2" s="1"/>
  <c r="D25" i="3"/>
  <c r="F25" i="3" s="1"/>
  <c r="O25" i="2" l="1"/>
  <c r="K25" i="2"/>
  <c r="C26" i="2"/>
  <c r="D27" i="2"/>
  <c r="N27" i="2" s="1"/>
  <c r="B27" i="2"/>
  <c r="M27" i="2"/>
  <c r="I27" i="2"/>
  <c r="L26" i="2"/>
  <c r="K26" i="2"/>
  <c r="J26" i="2"/>
  <c r="H26" i="2"/>
  <c r="F26" i="2" s="1"/>
  <c r="G26" i="2"/>
  <c r="C27" i="3"/>
  <c r="E26" i="3"/>
  <c r="G26" i="3" s="1"/>
  <c r="E28" i="2" s="1"/>
  <c r="D26" i="3"/>
  <c r="F26" i="3" s="1"/>
  <c r="O26" i="2" l="1"/>
  <c r="C27" i="2"/>
  <c r="K27" i="2" s="1"/>
  <c r="F27" i="2"/>
  <c r="D28" i="2"/>
  <c r="N28" i="2" s="1"/>
  <c r="B28" i="2"/>
  <c r="M28" i="2"/>
  <c r="I28" i="2"/>
  <c r="L27" i="2"/>
  <c r="J27" i="2"/>
  <c r="H27" i="2"/>
  <c r="C28" i="3"/>
  <c r="E27" i="3"/>
  <c r="G27" i="3" s="1"/>
  <c r="E29" i="2" s="1"/>
  <c r="D27" i="3"/>
  <c r="F27" i="3" s="1"/>
  <c r="O27" i="2" l="1"/>
  <c r="G27" i="2"/>
  <c r="C28" i="2"/>
  <c r="D29" i="2"/>
  <c r="N29" i="2" s="1"/>
  <c r="B29" i="2"/>
  <c r="M29" i="2"/>
  <c r="I29" i="2"/>
  <c r="L28" i="2"/>
  <c r="K28" i="2"/>
  <c r="J28" i="2"/>
  <c r="H28" i="2"/>
  <c r="F28" i="2" s="1"/>
  <c r="G28" i="2"/>
  <c r="C29" i="3"/>
  <c r="E28" i="3"/>
  <c r="G28" i="3" s="1"/>
  <c r="E30" i="2" s="1"/>
  <c r="D28" i="3"/>
  <c r="F28" i="3" s="1"/>
  <c r="O28" i="2" l="1"/>
  <c r="C29" i="2"/>
  <c r="D30" i="2"/>
  <c r="N30" i="2" s="1"/>
  <c r="B30" i="2"/>
  <c r="M30" i="2"/>
  <c r="I30" i="2"/>
  <c r="L29" i="2"/>
  <c r="K29" i="2"/>
  <c r="J29" i="2"/>
  <c r="H29" i="2"/>
  <c r="F29" i="2" s="1"/>
  <c r="G29" i="2"/>
  <c r="C30" i="3"/>
  <c r="E29" i="3"/>
  <c r="G29" i="3" s="1"/>
  <c r="E31" i="2" s="1"/>
  <c r="D29" i="3"/>
  <c r="F29" i="3" s="1"/>
  <c r="O29" i="2" l="1"/>
  <c r="C30" i="2"/>
  <c r="K30" i="2" s="1"/>
  <c r="F30" i="2"/>
  <c r="D31" i="2"/>
  <c r="N31" i="2" s="1"/>
  <c r="B31" i="2"/>
  <c r="M31" i="2"/>
  <c r="I31" i="2"/>
  <c r="L30" i="2"/>
  <c r="J30" i="2"/>
  <c r="H30" i="2"/>
  <c r="C31" i="3"/>
  <c r="E30" i="3"/>
  <c r="G30" i="3" s="1"/>
  <c r="E32" i="2" s="1"/>
  <c r="D30" i="3"/>
  <c r="F30" i="3" s="1"/>
  <c r="O30" i="2" l="1"/>
  <c r="G30" i="2"/>
  <c r="C31" i="2"/>
  <c r="D32" i="2"/>
  <c r="N32" i="2" s="1"/>
  <c r="B32" i="2"/>
  <c r="M32" i="2"/>
  <c r="I32" i="2"/>
  <c r="L31" i="2"/>
  <c r="K31" i="2"/>
  <c r="J31" i="2"/>
  <c r="H31" i="2"/>
  <c r="F31" i="2" s="1"/>
  <c r="C32" i="3"/>
  <c r="E31" i="3"/>
  <c r="G31" i="3" s="1"/>
  <c r="E33" i="2" s="1"/>
  <c r="D31" i="3"/>
  <c r="F31" i="3" s="1"/>
  <c r="B33" i="2" s="1"/>
  <c r="O31" i="2" l="1"/>
  <c r="G31" i="2"/>
  <c r="C32" i="2"/>
  <c r="D33" i="2"/>
  <c r="O32" i="2" s="1"/>
  <c r="M33" i="2"/>
  <c r="I33" i="2"/>
  <c r="L32" i="2"/>
  <c r="K32" i="2"/>
  <c r="J32" i="2"/>
  <c r="H32" i="2"/>
  <c r="F32" i="2" s="1"/>
  <c r="G32" i="2"/>
  <c r="C33" i="3"/>
  <c r="E32" i="3"/>
  <c r="G32" i="3" s="1"/>
  <c r="E34" i="2" s="1"/>
  <c r="D32" i="3"/>
  <c r="F32" i="3" s="1"/>
  <c r="N33" i="2" l="1"/>
  <c r="C33" i="2"/>
  <c r="K33" i="2" s="1"/>
  <c r="F33" i="2"/>
  <c r="D34" i="2"/>
  <c r="N34" i="2" s="1"/>
  <c r="B34" i="2"/>
  <c r="M34" i="2"/>
  <c r="I34" i="2"/>
  <c r="L33" i="2"/>
  <c r="J33" i="2"/>
  <c r="H33" i="2"/>
  <c r="C34" i="3"/>
  <c r="C35" i="3" s="1"/>
  <c r="E33" i="3"/>
  <c r="G33" i="3" s="1"/>
  <c r="E35" i="2" s="1"/>
  <c r="D33" i="3"/>
  <c r="F33" i="3" s="1"/>
  <c r="O33" i="2" l="1"/>
  <c r="G33" i="2"/>
  <c r="C34" i="2"/>
  <c r="G34" i="2" s="1"/>
  <c r="F34" i="2"/>
  <c r="D35" i="2"/>
  <c r="N35" i="2" s="1"/>
  <c r="B35" i="2"/>
  <c r="M35" i="2"/>
  <c r="I35" i="2"/>
  <c r="L34" i="2"/>
  <c r="J34" i="2"/>
  <c r="H34" i="2"/>
  <c r="E34" i="3"/>
  <c r="G34" i="3" s="1"/>
  <c r="E36" i="2" s="1"/>
  <c r="D34" i="3"/>
  <c r="F34" i="3" s="1"/>
  <c r="O34" i="2" l="1"/>
  <c r="K34" i="2"/>
  <c r="C35" i="2"/>
  <c r="D36" i="2"/>
  <c r="N36" i="2" s="1"/>
  <c r="B36" i="2"/>
  <c r="M36" i="2"/>
  <c r="I36" i="2"/>
  <c r="L35" i="2"/>
  <c r="K35" i="2"/>
  <c r="J35" i="2"/>
  <c r="H35" i="2"/>
  <c r="F35" i="2" s="1"/>
  <c r="G35" i="2"/>
  <c r="E35" i="3"/>
  <c r="G35" i="3" s="1"/>
  <c r="E37" i="2" s="1"/>
  <c r="D35" i="3"/>
  <c r="F35" i="3" s="1"/>
  <c r="O35" i="2" l="1"/>
  <c r="C36" i="2"/>
  <c r="K36" i="2" s="1"/>
  <c r="F36" i="2"/>
  <c r="D37" i="2"/>
  <c r="N37" i="2" s="1"/>
  <c r="B37" i="2"/>
  <c r="M37" i="2"/>
  <c r="I37" i="2"/>
  <c r="L36" i="2"/>
  <c r="J36" i="2"/>
  <c r="H36" i="2"/>
  <c r="O5" i="2" l="1"/>
  <c r="O7" i="2"/>
  <c r="O37" i="2"/>
  <c r="O36" i="2"/>
  <c r="G36" i="2"/>
  <c r="C37" i="2"/>
  <c r="P37" i="2" s="1"/>
  <c r="L37" i="2"/>
  <c r="K37" i="2"/>
  <c r="J37" i="2"/>
  <c r="H37" i="2"/>
  <c r="F37" i="2" s="1"/>
  <c r="G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Szilvassy, Adam (Allianz Technology Hungary Branch)</author>
  </authors>
  <commentList>
    <comment ref="U1" authorId="0" shapeId="0" xr:uid="{68C5419B-0B71-48A8-9511-1FBE5917AFD0}">
      <text>
        <r>
          <rPr>
            <sz val="11"/>
            <color theme="1"/>
            <rFont val="Calibri"/>
            <family val="2"/>
            <scheme val="minor"/>
          </rPr>
          <t>Szilvassy, Adam (Allianz Technology Hungary Branch):
Not mandatory to fill out added for better visibility</t>
        </r>
      </text>
    </comment>
  </commentList>
</comments>
</file>

<file path=xl/sharedStrings.xml><?xml version="1.0" encoding="utf-8"?>
<sst xmlns="http://schemas.openxmlformats.org/spreadsheetml/2006/main" count="440" uniqueCount="311">
  <si>
    <t>row</t>
  </si>
  <si>
    <t>Date start CET</t>
  </si>
  <si>
    <t>Day start CET</t>
  </si>
  <si>
    <t>START CET</t>
  </si>
  <si>
    <t>END CET</t>
  </si>
  <si>
    <t>Date start IST</t>
  </si>
  <si>
    <t>Day start IST</t>
  </si>
  <si>
    <t>START IST</t>
  </si>
  <si>
    <t>END IST</t>
  </si>
  <si>
    <t>Date start BKK</t>
  </si>
  <si>
    <t>Day start BKK</t>
  </si>
  <si>
    <t>START BKK</t>
  </si>
  <si>
    <t>END BKK</t>
  </si>
  <si>
    <t>Slot length (hours)</t>
  </si>
  <si>
    <t>Parallel Activity</t>
  </si>
  <si>
    <t>CHG Number</t>
  </si>
  <si>
    <t>Sharepoint folder</t>
  </si>
  <si>
    <t>PD Number</t>
  </si>
  <si>
    <t>Comments</t>
  </si>
  <si>
    <t>Assignee</t>
  </si>
  <si>
    <t>Backup/Patch support</t>
  </si>
  <si>
    <t>Column1</t>
  </si>
  <si>
    <t>No dates given!</t>
  </si>
  <si>
    <t>Reference points</t>
  </si>
  <si>
    <t>IST Diff</t>
  </si>
  <si>
    <t>BKK dif</t>
  </si>
  <si>
    <t>Night start at CET</t>
  </si>
  <si>
    <t>CMP_PD01</t>
  </si>
  <si>
    <t>Currect time</t>
  </si>
  <si>
    <t>summer time (march)</t>
  </si>
  <si>
    <t>CMP_PD02</t>
  </si>
  <si>
    <t>CMP_PD03</t>
  </si>
  <si>
    <t>APAC_PD01-PD02</t>
  </si>
  <si>
    <t>CMP_PD04</t>
  </si>
  <si>
    <t>winter time (october)</t>
  </si>
  <si>
    <t>APAC_PD04-PD10</t>
  </si>
  <si>
    <t>CMP_PD05</t>
  </si>
  <si>
    <t>CMP_PD06</t>
  </si>
  <si>
    <t>CMP_PD07</t>
  </si>
  <si>
    <t>CMP_PD08</t>
  </si>
  <si>
    <t>CMP_PD09</t>
  </si>
  <si>
    <t>CMP_PD10</t>
  </si>
  <si>
    <t>CMP_PD11</t>
  </si>
  <si>
    <t>CMP_PD12</t>
  </si>
  <si>
    <t>CMP_PD13</t>
  </si>
  <si>
    <t>CMP_PD14</t>
  </si>
  <si>
    <t>CMP_PD15</t>
  </si>
  <si>
    <t>CMP_PD16</t>
  </si>
  <si>
    <t>CMP_PD17</t>
  </si>
  <si>
    <t>CMP_PD18</t>
  </si>
  <si>
    <t>CMP_PD19</t>
  </si>
  <si>
    <t>CMP_PD20</t>
  </si>
  <si>
    <t>CMP_PD21</t>
  </si>
  <si>
    <t>CMP_PD22</t>
  </si>
  <si>
    <t>CMP_PD23</t>
  </si>
  <si>
    <t>CMP_PD24</t>
  </si>
  <si>
    <t>CMP_PD25</t>
  </si>
  <si>
    <t>CMP_PD26</t>
  </si>
  <si>
    <t>CMP_PD27</t>
  </si>
  <si>
    <t>CMP_PD28</t>
  </si>
  <si>
    <t>CMP_PD29</t>
  </si>
  <si>
    <t>CMP_PD30</t>
  </si>
  <si>
    <t>CMP_PD31</t>
  </si>
  <si>
    <t>CMP_PD32</t>
  </si>
  <si>
    <t>CMP_PD33</t>
  </si>
  <si>
    <t>CMP_PD34</t>
  </si>
  <si>
    <t>Task Description</t>
  </si>
  <si>
    <t>Responsible</t>
  </si>
  <si>
    <t>Monthly Security Patching – SAP</t>
  </si>
  <si>
    <t>Owner – Shekar(Support –Andras K, Athira S)</t>
  </si>
  <si>
    <t>Monthly Security Patching – CMP&amp;HMO</t>
  </si>
  <si>
    <t>Owner - Suraj (Support – Jinesh, Mozammil)</t>
  </si>
  <si>
    <t>Monthly Security Patching - NA</t>
  </si>
  <si>
    <t>Owner – Jinesh (Support – Senthil M)</t>
  </si>
  <si>
    <t>Monthly Security Patching - APAC</t>
  </si>
  <si>
    <t>Owner - Swapnil (Support –Pom, Sachin)</t>
  </si>
  <si>
    <t>Monthly Security Patching - AU</t>
  </si>
  <si>
    <t>Owner - Jithin (Support – Sachin, Athira N M)</t>
  </si>
  <si>
    <t>Monthly Security Patching - CPFS</t>
  </si>
  <si>
    <t>Owner – Ginu(Support – Pradeep )</t>
  </si>
  <si>
    <t>Patching Change - AIX</t>
  </si>
  <si>
    <t>Owner – Pradeep(Support –Mozammil/Jinesh)</t>
  </si>
  <si>
    <t>Nickname</t>
  </si>
  <si>
    <t>email address</t>
  </si>
  <si>
    <t>Adam</t>
  </si>
  <si>
    <t>adam.szilvassy@allianz.com</t>
  </si>
  <si>
    <t>Andras Csaszar</t>
  </si>
  <si>
    <t>andras.csaszar@allianz.com</t>
  </si>
  <si>
    <t>Andras Kovacs</t>
  </si>
  <si>
    <t>andras-jozsef.kovacs@allianz.com</t>
  </si>
  <si>
    <t>Athira NM</t>
  </si>
  <si>
    <t>athira.nidungat-meethal@allianz.com</t>
  </si>
  <si>
    <t>Athira S</t>
  </si>
  <si>
    <t>athira.sreekumar@allianz.com</t>
  </si>
  <si>
    <t>Ginu</t>
  </si>
  <si>
    <t>Jinesh</t>
  </si>
  <si>
    <t>jinesh.n@allianz.com</t>
  </si>
  <si>
    <t>Jithin</t>
  </si>
  <si>
    <t>jithin.valiyakandy@allianz.com</t>
  </si>
  <si>
    <t>Laszlo</t>
  </si>
  <si>
    <t>laszlo.mezoberenyi@allianz.com</t>
  </si>
  <si>
    <t>Mozammil</t>
  </si>
  <si>
    <t>mozammil.alam@allianz.com</t>
  </si>
  <si>
    <t>Pom</t>
  </si>
  <si>
    <t>pornpong.chunchadatharn@allianz.com</t>
  </si>
  <si>
    <t>Pradeep</t>
  </si>
  <si>
    <t>pradeep-kumar.nair@allianz.com</t>
  </si>
  <si>
    <t>Sachin</t>
  </si>
  <si>
    <t>sachin.s.r@allianz.com</t>
  </si>
  <si>
    <t>Senthil K G</t>
  </si>
  <si>
    <t>senthil-kumar.giritharan@allianz.com</t>
  </si>
  <si>
    <t>Senthil M</t>
  </si>
  <si>
    <t>senthil.murugan@allianz.com</t>
  </si>
  <si>
    <t>Suraj</t>
  </si>
  <si>
    <t>suraj.karithode@allianz.com</t>
  </si>
  <si>
    <t>Swapnil</t>
  </si>
  <si>
    <t>swapnil.marathe@allianz.com</t>
  </si>
  <si>
    <t>Viktor</t>
  </si>
  <si>
    <t>viktor.vass@allianz.com</t>
  </si>
  <si>
    <t>Vishnu</t>
  </si>
  <si>
    <t>vishnu.p-r@allianz.com</t>
  </si>
  <si>
    <t>Rushikesh</t>
  </si>
  <si>
    <t>extern.kulkarni_rushikesh-anil@allianz.com</t>
  </si>
  <si>
    <t>Matyas</t>
  </si>
  <si>
    <t>matyas.mudra@allianz.com</t>
  </si>
  <si>
    <t>Formulas</t>
  </si>
  <si>
    <t>To have a working formula remove ' from the beginning</t>
  </si>
  <si>
    <t>Explanation:</t>
  </si>
  <si>
    <t>Colomn B, Date CET</t>
  </si>
  <si>
    <t>=VLOOKUP(P2,AC:AF,3,FALSE)</t>
  </si>
  <si>
    <t>It will search out the proper patch date from AC:AF, P2 you need to add the PD number!</t>
  </si>
  <si>
    <t>Colom C, weekday</t>
  </si>
  <si>
    <t>=TEXT(B2, "dddd")</t>
  </si>
  <si>
    <t>It will convert the date to a weekday text format</t>
  </si>
  <si>
    <t>Colomn D, start date CET</t>
  </si>
  <si>
    <t>=VLOOKUP(P2,AC:AG,4,FALSE)</t>
  </si>
  <si>
    <t>It will search out the proper patch start date in CET from AC:AF, P2 you need to add the PD number!</t>
  </si>
  <si>
    <t>Colomn E, end date CET</t>
  </si>
  <si>
    <t>=VLOOKUP(P2,AC:AG,5,FALSE)</t>
  </si>
  <si>
    <t>It will search out the proper patch end date in CET from AC:AF, P2 you need to add the PD number!</t>
  </si>
  <si>
    <t>Colomn F, date IST</t>
  </si>
  <si>
    <t>=IF(D2=$AF$2,B2+1,B2)</t>
  </si>
  <si>
    <t>It will check if a CET patch start is 20.00 pm and it will add one day to convert properly to IST</t>
  </si>
  <si>
    <t>Colomn G, weekday IST</t>
  </si>
  <si>
    <t>=IF(D2=$AF$2,TEXT(B2+1,"dddd"),C2)</t>
  </si>
  <si>
    <t>It will check if a CET patch start is 20.00 pm and it will add one day to and convert to weekday in IST</t>
  </si>
  <si>
    <t>Colomn H,I start,end time IST</t>
  </si>
  <si>
    <t>=D2+$X$2     &amp;    =E2+$X$2</t>
  </si>
  <si>
    <t>Convert CET start and end date to IST</t>
  </si>
  <si>
    <t>Colomn J, date BKK</t>
  </si>
  <si>
    <t>It will check if a CET patch start is 20.00 pm and it will add one day to convert properly to BKK</t>
  </si>
  <si>
    <t>Colomn K, weekday BKK</t>
  </si>
  <si>
    <t>It will check if a CET patch start is 20.00 pm and it will add one day to and convert to weekday in BKK</t>
  </si>
  <si>
    <t>Colomn L, M, start end time BKK</t>
  </si>
  <si>
    <t>=D2+$Y$2     &amp;     =E2+$Y$2</t>
  </si>
  <si>
    <t>Convert CET start and end date to BKK</t>
  </si>
  <si>
    <t>Colomn N, slot length</t>
  </si>
  <si>
    <t>=E2-D2</t>
  </si>
  <si>
    <t>It will calculte the length of the activity</t>
  </si>
  <si>
    <r>
      <rPr>
        <b/>
        <sz val="10"/>
        <color rgb="FF000000"/>
        <rFont val="Arial"/>
        <family val="2"/>
      </rPr>
      <t xml:space="preserve">colom P,Q, PD </t>
    </r>
    <r>
      <rPr>
        <sz val="10"/>
        <color rgb="FF000000"/>
        <rFont val="Arial"/>
        <family val="2"/>
      </rPr>
      <t>number</t>
    </r>
  </si>
  <si>
    <t>Please provide Pd numbers based on AC:AF (AC:AF is manually filled!)</t>
  </si>
  <si>
    <t>AC:AF, Patching Day numbers</t>
  </si>
  <si>
    <t>Manually fill out the patching dates</t>
  </si>
  <si>
    <t>Format for start and end: MM/DD/YYYY HH:MM</t>
  </si>
  <si>
    <t>Column2</t>
  </si>
  <si>
    <t>Start</t>
  </si>
  <si>
    <t>End</t>
  </si>
  <si>
    <t>do not change start</t>
  </si>
  <si>
    <t>do not change end</t>
  </si>
  <si>
    <t>If you need help please let know Adam</t>
  </si>
  <si>
    <t>Column3</t>
  </si>
  <si>
    <t>Column4</t>
  </si>
  <si>
    <t>Column5</t>
  </si>
  <si>
    <t>Column6</t>
  </si>
  <si>
    <t>Do not change these</t>
  </si>
  <si>
    <t>or add the date C column and D coloumn like below</t>
  </si>
  <si>
    <t>above formula ise =G1+H1</t>
  </si>
  <si>
    <t>do not delete this</t>
  </si>
  <si>
    <t>First Monday</t>
  </si>
  <si>
    <t>Date</t>
  </si>
  <si>
    <t>First Monday of the Month</t>
  </si>
  <si>
    <t>CMP_ADHOC_1</t>
  </si>
  <si>
    <t>CMP_ADHOC_2</t>
  </si>
  <si>
    <t>CMP_ADHOC_3</t>
  </si>
  <si>
    <t>CMP_ADHOC_4</t>
  </si>
  <si>
    <t>APAC_PD012-PD16</t>
  </si>
  <si>
    <t>APAC_PD017</t>
  </si>
  <si>
    <t>APAC_PD17-PD22</t>
  </si>
  <si>
    <t>APAC_PD23-PD29</t>
  </si>
  <si>
    <t>APAC_PD30-PD36</t>
  </si>
  <si>
    <t>APAC_Oracle Database - Patching for AGCS OE</t>
  </si>
  <si>
    <t>APAC_PD09</t>
  </si>
  <si>
    <t>CPFS_IDS1</t>
  </si>
  <si>
    <t>CTASK1149719/CHG0613385</t>
  </si>
  <si>
    <t>CPFS_IDS2</t>
  </si>
  <si>
    <t>CTASK1149717/CHG0613385</t>
  </si>
  <si>
    <t>CPFS_IDS3</t>
  </si>
  <si>
    <t>CPFS_IDS4</t>
  </si>
  <si>
    <t>CPFS_BIFI1</t>
  </si>
  <si>
    <t>CHG0615786</t>
  </si>
  <si>
    <t>CPFS_BIFI2</t>
  </si>
  <si>
    <t>CHG0617672</t>
  </si>
  <si>
    <t>CPFS_BIFI3</t>
  </si>
  <si>
    <t>CHG0618149</t>
  </si>
  <si>
    <t>CPFS_BIFI4</t>
  </si>
  <si>
    <t>CPFS_AZD1</t>
  </si>
  <si>
    <t>CHG0615804</t>
  </si>
  <si>
    <t>CPFS_AZD2</t>
  </si>
  <si>
    <t>CHG0616029</t>
  </si>
  <si>
    <t>CPFS_AZD3</t>
  </si>
  <si>
    <t>CHG0618072</t>
  </si>
  <si>
    <t>CPFS_AZD4</t>
  </si>
  <si>
    <t>CPFS_AZD5</t>
  </si>
  <si>
    <t>SAP_PD01</t>
  </si>
  <si>
    <t>-</t>
  </si>
  <si>
    <t>CTASK1157226/CHG0616575</t>
  </si>
  <si>
    <t>SAP_PD02</t>
  </si>
  <si>
    <t>CTASK1157227/CHG0616575</t>
  </si>
  <si>
    <t>SAP_PD03</t>
  </si>
  <si>
    <t>CTASK1158389/CHG0617108</t>
  </si>
  <si>
    <t>SAP_PD04</t>
  </si>
  <si>
    <t>CHG0617092</t>
  </si>
  <si>
    <t>SAP_PD05</t>
  </si>
  <si>
    <t>CHG0617098</t>
  </si>
  <si>
    <t>SAP_PD06</t>
  </si>
  <si>
    <t>CHG0617108</t>
  </si>
  <si>
    <t>SAP_PD07</t>
  </si>
  <si>
    <t>CHG0611782</t>
  </si>
  <si>
    <t>SAP_PD08</t>
  </si>
  <si>
    <t>CHG0615664</t>
  </si>
  <si>
    <t>SAP_PD09</t>
  </si>
  <si>
    <t>CHG0619609</t>
  </si>
  <si>
    <t>SAP_PD010</t>
  </si>
  <si>
    <t>SAP_PD011</t>
  </si>
  <si>
    <t>SAP_PD012</t>
  </si>
  <si>
    <t>SAP_PD013</t>
  </si>
  <si>
    <t>CHG0608447</t>
  </si>
  <si>
    <t>SAP_PD014</t>
  </si>
  <si>
    <t>SAP_PD015</t>
  </si>
  <si>
    <t>SAP_PD016</t>
  </si>
  <si>
    <t>SAP_PD017</t>
  </si>
  <si>
    <t>SAP_PD018</t>
  </si>
  <si>
    <t>SAP_PD019</t>
  </si>
  <si>
    <t>SAP_PD020</t>
  </si>
  <si>
    <t>SAP_PD021</t>
  </si>
  <si>
    <t>SAP_PD022</t>
  </si>
  <si>
    <t>SAP_PD023</t>
  </si>
  <si>
    <t>NA_PD01</t>
  </si>
  <si>
    <t>NA_PD02</t>
  </si>
  <si>
    <t>NA_PD03</t>
  </si>
  <si>
    <t>NA_PD04</t>
  </si>
  <si>
    <t>NA_PD05</t>
  </si>
  <si>
    <t>NA_PD06</t>
  </si>
  <si>
    <t>CPFS_ESB1</t>
  </si>
  <si>
    <t>CPFS_ESB2</t>
  </si>
  <si>
    <t>CPFS_ESB3</t>
  </si>
  <si>
    <t>CPFS_ESB4</t>
  </si>
  <si>
    <t>CPFS_ESB5</t>
  </si>
  <si>
    <t>CPFS_ESB6</t>
  </si>
  <si>
    <t>CPFS_ESB7</t>
  </si>
  <si>
    <t>CPFS_ESB8</t>
  </si>
  <si>
    <t>CPFS_ESB9</t>
  </si>
  <si>
    <t>CPFS_BAM1</t>
  </si>
  <si>
    <t>CPFS_RECF1</t>
  </si>
  <si>
    <t>IDS_special_patch_1</t>
  </si>
  <si>
    <t>IDS_special_patch_2</t>
  </si>
  <si>
    <t>AU_PATCH</t>
  </si>
  <si>
    <t>NA_COMMVAULT_PD1</t>
  </si>
  <si>
    <t>NA_COMMVAULT_PD2</t>
  </si>
  <si>
    <t>NA_COMMVAULT_PD3</t>
  </si>
  <si>
    <t>NA_COMMVAULT_PD4</t>
  </si>
  <si>
    <t>NA_COMMVAULT_PD5</t>
  </si>
  <si>
    <t>AU_PATCH_DEV</t>
  </si>
  <si>
    <t>AU_PATCH_PRD_WEEKEND</t>
  </si>
  <si>
    <t>AU_PATCH_DR_WEEKEND</t>
  </si>
  <si>
    <t>AU_PATCH_TEST</t>
  </si>
  <si>
    <t>AU_PATCH_UAT</t>
  </si>
  <si>
    <t>AU_PATCH_TRN</t>
  </si>
  <si>
    <t>CPFS_xcat</t>
  </si>
  <si>
    <t>CPFS_01</t>
  </si>
  <si>
    <t>CPFS_02</t>
  </si>
  <si>
    <t>AU_PROD_SCMS</t>
  </si>
  <si>
    <t>AU_UAT_SCMS</t>
  </si>
  <si>
    <t>Austria_PD13</t>
  </si>
  <si>
    <t>Austria_PD16</t>
  </si>
  <si>
    <t>Austria_PD19</t>
  </si>
  <si>
    <t>Austria_PD21</t>
  </si>
  <si>
    <t>Austria_PD25</t>
  </si>
  <si>
    <t>Austria_PD26</t>
  </si>
  <si>
    <t>Austria_PD27</t>
  </si>
  <si>
    <t>Austria_PD28</t>
  </si>
  <si>
    <t>Austria_PD29</t>
  </si>
  <si>
    <t>Austria_PD33</t>
  </si>
  <si>
    <t>SAP_PD024</t>
  </si>
  <si>
    <t>SAP_PD025</t>
  </si>
  <si>
    <t>SAP_PD026</t>
  </si>
  <si>
    <t>SAP_PD027</t>
  </si>
  <si>
    <t>SAP_PD028</t>
  </si>
  <si>
    <t>SAP_PD029</t>
  </si>
  <si>
    <t>SAP_PD030</t>
  </si>
  <si>
    <t>SAP_PD031</t>
  </si>
  <si>
    <t>SAP_PD032</t>
  </si>
  <si>
    <t>CMP_GSSS</t>
  </si>
  <si>
    <t>1. Fill out the dates on Patched Date tab. C,D,E are important!</t>
  </si>
  <si>
    <t>Andras K</t>
  </si>
  <si>
    <t>2. To P copy+paste the PD numbers from Patched date tab, A</t>
  </si>
  <si>
    <t>3. you should see the dates that you registered in Patched date</t>
  </si>
  <si>
    <t>4. Sort coloumn B to Oldest to Newest</t>
  </si>
  <si>
    <t>Senthil KG</t>
  </si>
  <si>
    <t>Shekhar</t>
  </si>
  <si>
    <t>Tamas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</si>
</sst>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;@"/>
    <numFmt numFmtId="165" formatCode="h:mm;@"/>
    <numFmt numFmtId="166" formatCode="m/d;@"/>
    <numFmt numFmtId="167" formatCode="m/d/yy\ h:mm;@"/>
    <numFmt numFmtId="168" formatCode="[$-409]m/d/yy\ h:mm\ AM/PM;@"/>
  </numFmts>
  <fonts count="3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b/>
      <u/>
      <sz val="11"/>
      <color rgb="FFFF0000"/>
      <name val="Calibri"/>
      <family val="2"/>
    </font>
    <font>
      <sz val="11"/>
      <color rgb="FFFFFF00"/>
      <name val="Calibri"/>
      <family val="2"/>
      <scheme val="minor"/>
    </font>
    <font>
      <sz val="11"/>
      <color rgb="FF444444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b/>
      <sz val="10"/>
      <color theme="1"/>
      <name val="Arial"/>
    </font>
    <font>
      <sz val="11"/>
      <color rgb="FF242424"/>
      <name val="Aptos Narrow"/>
      <charset val="1"/>
    </font>
    <font>
      <sz val="10"/>
      <color rgb="FFFF0000"/>
      <name val="Arial"/>
      <family val="2"/>
    </font>
    <font>
      <b/>
      <sz val="10"/>
      <color rgb="FF303A46"/>
      <name val="SourceSansPro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Arial"/>
    </font>
    <font>
      <sz val="11"/>
      <color theme="1"/>
      <name val="Calibri"/>
      <family val="2"/>
    </font>
    <font>
      <b/>
      <sz val="11"/>
      <color theme="1"/>
      <name val="Aptos"/>
      <family val="2"/>
      <charset val="1"/>
    </font>
    <font>
      <sz val="11"/>
      <color theme="1"/>
      <name val="Aptos"/>
      <family val="2"/>
      <charset val="1"/>
    </font>
    <font>
      <sz val="8"/>
      <color rgb="FF000000"/>
      <name val="Arial"/>
    </font>
    <font>
      <b/>
      <sz val="10"/>
      <color rgb="FF000000"/>
      <name val="Arial"/>
    </font>
  </fonts>
  <fills count="3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/>
      <right style="medium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CBCBCB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/>
      <right style="thin">
        <color rgb="FF000000"/>
      </right>
      <top style="thin">
        <color rgb="FF8EA9DB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21" fillId="0" borderId="0" applyNumberFormat="0" applyFill="0" applyBorder="0" applyAlignment="0" applyProtection="0"/>
  </cellStyleXfs>
  <cellXfs count="200">
    <xf numFmtId="0" fontId="0" fillId="0" borderId="0" xfId="0"/>
    <xf numFmtId="0" fontId="4" fillId="8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3" fillId="9" borderId="7" xfId="0" applyFont="1" applyFill="1" applyBorder="1"/>
    <xf numFmtId="0" fontId="3" fillId="9" borderId="3" xfId="0" applyFont="1" applyFill="1" applyBorder="1"/>
    <xf numFmtId="0" fontId="3" fillId="9" borderId="8" xfId="0" applyFont="1" applyFill="1" applyBorder="1" applyAlignment="1">
      <alignment horizontal="center" vertical="center"/>
    </xf>
    <xf numFmtId="0" fontId="1" fillId="8" borderId="6" xfId="0" applyFont="1" applyFill="1" applyBorder="1"/>
    <xf numFmtId="0" fontId="3" fillId="0" borderId="6" xfId="0" quotePrefix="1" applyFont="1" applyBorder="1"/>
    <xf numFmtId="0" fontId="3" fillId="0" borderId="6" xfId="0" applyFont="1" applyBorder="1" applyAlignment="1">
      <alignment vertical="center" wrapText="1"/>
    </xf>
    <xf numFmtId="0" fontId="0" fillId="8" borderId="6" xfId="0" applyFill="1" applyBorder="1"/>
    <xf numFmtId="0" fontId="0" fillId="0" borderId="6" xfId="0" quotePrefix="1" applyBorder="1"/>
    <xf numFmtId="0" fontId="0" fillId="0" borderId="6" xfId="0" applyBorder="1"/>
    <xf numFmtId="0" fontId="8" fillId="8" borderId="6" xfId="0" applyFont="1" applyFill="1" applyBorder="1"/>
    <xf numFmtId="0" fontId="9" fillId="10" borderId="0" xfId="0" applyFont="1" applyFill="1"/>
    <xf numFmtId="0" fontId="11" fillId="0" borderId="0" xfId="0" applyFont="1"/>
    <xf numFmtId="0" fontId="2" fillId="8" borderId="6" xfId="0" applyFont="1" applyFill="1" applyBorder="1"/>
    <xf numFmtId="0" fontId="13" fillId="11" borderId="3" xfId="0" applyFont="1" applyFill="1" applyBorder="1"/>
    <xf numFmtId="0" fontId="13" fillId="11" borderId="11" xfId="0" applyFont="1" applyFill="1" applyBorder="1"/>
    <xf numFmtId="0" fontId="13" fillId="11" borderId="4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/>
    </xf>
    <xf numFmtId="0" fontId="13" fillId="15" borderId="10" xfId="0" applyFont="1" applyFill="1" applyBorder="1" applyAlignment="1">
      <alignment horizontal="center" vertical="center"/>
    </xf>
    <xf numFmtId="164" fontId="0" fillId="14" borderId="6" xfId="0" applyNumberForma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164" fontId="0" fillId="16" borderId="6" xfId="0" applyNumberFormat="1" applyFill="1" applyBorder="1" applyAlignment="1">
      <alignment horizontal="center" vertical="center"/>
    </xf>
    <xf numFmtId="0" fontId="4" fillId="17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8" borderId="6" xfId="0" applyFill="1" applyBorder="1" applyAlignment="1">
      <alignment horizontal="center"/>
    </xf>
    <xf numFmtId="0" fontId="13" fillId="15" borderId="17" xfId="0" applyFont="1" applyFill="1" applyBorder="1" applyAlignment="1">
      <alignment horizontal="center" vertical="center"/>
    </xf>
    <xf numFmtId="164" fontId="0" fillId="14" borderId="16" xfId="0" applyNumberForma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20" fontId="1" fillId="2" borderId="14" xfId="0" applyNumberFormat="1" applyFont="1" applyFill="1" applyBorder="1" applyAlignment="1">
      <alignment horizontal="center" vertical="center" wrapText="1"/>
    </xf>
    <xf numFmtId="20" fontId="1" fillId="12" borderId="14" xfId="0" applyNumberFormat="1" applyFont="1" applyFill="1" applyBorder="1" applyAlignment="1">
      <alignment horizontal="center" vertical="center"/>
    </xf>
    <xf numFmtId="20" fontId="1" fillId="13" borderId="14" xfId="0" applyNumberFormat="1" applyFont="1" applyFill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164" fontId="0" fillId="18" borderId="6" xfId="0" applyNumberFormat="1" applyFill="1" applyBorder="1" applyAlignment="1">
      <alignment horizontal="center"/>
    </xf>
    <xf numFmtId="164" fontId="0" fillId="0" borderId="0" xfId="0" applyNumberFormat="1"/>
    <xf numFmtId="0" fontId="12" fillId="0" borderId="19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14" fontId="4" fillId="8" borderId="6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0" fillId="3" borderId="0" xfId="0" applyNumberFormat="1" applyFill="1"/>
    <xf numFmtId="20" fontId="4" fillId="19" borderId="6" xfId="0" applyNumberFormat="1" applyFont="1" applyFill="1" applyBorder="1" applyAlignment="1">
      <alignment wrapText="1"/>
    </xf>
    <xf numFmtId="167" fontId="4" fillId="7" borderId="7" xfId="0" applyNumberFormat="1" applyFont="1" applyFill="1" applyBorder="1" applyAlignment="1">
      <alignment horizontal="center" vertical="center" wrapText="1"/>
    </xf>
    <xf numFmtId="167" fontId="4" fillId="3" borderId="20" xfId="0" applyNumberFormat="1" applyFont="1" applyFill="1" applyBorder="1" applyAlignment="1">
      <alignment horizontal="center" vertical="center" wrapText="1"/>
    </xf>
    <xf numFmtId="167" fontId="4" fillId="14" borderId="6" xfId="0" applyNumberFormat="1" applyFont="1" applyFill="1" applyBorder="1" applyAlignment="1">
      <alignment horizontal="center" vertical="center" wrapText="1"/>
    </xf>
    <xf numFmtId="167" fontId="4" fillId="17" borderId="10" xfId="0" applyNumberFormat="1" applyFont="1" applyFill="1" applyBorder="1" applyAlignment="1">
      <alignment horizontal="center" vertical="center"/>
    </xf>
    <xf numFmtId="167" fontId="13" fillId="16" borderId="6" xfId="0" applyNumberFormat="1" applyFont="1" applyFill="1" applyBorder="1" applyAlignment="1">
      <alignment horizontal="center" vertical="center"/>
    </xf>
    <xf numFmtId="167" fontId="0" fillId="18" borderId="6" xfId="0" applyNumberFormat="1" applyFill="1" applyBorder="1" applyAlignment="1">
      <alignment horizontal="center"/>
    </xf>
    <xf numFmtId="167" fontId="13" fillId="15" borderId="1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21" borderId="6" xfId="0" applyNumberFormat="1" applyFill="1" applyBorder="1" applyAlignment="1">
      <alignment horizontal="center" vertical="center"/>
    </xf>
    <xf numFmtId="167" fontId="0" fillId="21" borderId="6" xfId="0" applyNumberFormat="1" applyFill="1" applyBorder="1"/>
    <xf numFmtId="167" fontId="4" fillId="3" borderId="27" xfId="0" applyNumberFormat="1" applyFont="1" applyFill="1" applyBorder="1" applyAlignment="1">
      <alignment horizontal="center" vertical="center"/>
    </xf>
    <xf numFmtId="167" fontId="4" fillId="14" borderId="9" xfId="0" applyNumberFormat="1" applyFont="1" applyFill="1" applyBorder="1" applyAlignment="1">
      <alignment horizontal="center" vertical="center" wrapText="1"/>
    </xf>
    <xf numFmtId="167" fontId="4" fillId="17" borderId="26" xfId="0" applyNumberFormat="1" applyFont="1" applyFill="1" applyBorder="1" applyAlignment="1">
      <alignment horizontal="center" vertical="center"/>
    </xf>
    <xf numFmtId="167" fontId="13" fillId="16" borderId="9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 applyAlignment="1">
      <alignment horizontal="center"/>
    </xf>
    <xf numFmtId="167" fontId="13" fillId="15" borderId="7" xfId="0" applyNumberFormat="1" applyFont="1" applyFill="1" applyBorder="1" applyAlignment="1">
      <alignment horizontal="center" vertical="center"/>
    </xf>
    <xf numFmtId="167" fontId="0" fillId="21" borderId="30" xfId="0" applyNumberFormat="1" applyFill="1" applyBorder="1"/>
    <xf numFmtId="167" fontId="17" fillId="21" borderId="30" xfId="0" applyNumberFormat="1" applyFont="1" applyFill="1" applyBorder="1" applyAlignment="1">
      <alignment horizontal="center" vertical="center" wrapText="1"/>
    </xf>
    <xf numFmtId="167" fontId="18" fillId="21" borderId="28" xfId="0" applyNumberFormat="1" applyFont="1" applyFill="1" applyBorder="1" applyAlignment="1">
      <alignment horizontal="center" vertical="center" wrapText="1"/>
    </xf>
    <xf numFmtId="167" fontId="18" fillId="21" borderId="29" xfId="0" applyNumberFormat="1" applyFont="1" applyFill="1" applyBorder="1" applyAlignment="1">
      <alignment horizontal="center" vertical="center" wrapText="1"/>
    </xf>
    <xf numFmtId="167" fontId="4" fillId="14" borderId="20" xfId="0" applyNumberFormat="1" applyFont="1" applyFill="1" applyBorder="1" applyAlignment="1">
      <alignment horizontal="center" vertical="center" wrapText="1"/>
    </xf>
    <xf numFmtId="167" fontId="4" fillId="14" borderId="27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164" fontId="0" fillId="14" borderId="20" xfId="0" applyNumberFormat="1" applyFill="1" applyBorder="1" applyAlignment="1">
      <alignment horizontal="center"/>
    </xf>
    <xf numFmtId="0" fontId="19" fillId="22" borderId="0" xfId="0" applyFont="1" applyFill="1"/>
    <xf numFmtId="15" fontId="20" fillId="0" borderId="5" xfId="0" applyNumberFormat="1" applyFont="1" applyBorder="1"/>
    <xf numFmtId="164" fontId="0" fillId="14" borderId="20" xfId="0" applyNumberFormat="1" applyFill="1" applyBorder="1" applyAlignment="1">
      <alignment horizontal="center" vertical="center"/>
    </xf>
    <xf numFmtId="168" fontId="2" fillId="2" borderId="15" xfId="0" applyNumberFormat="1" applyFont="1" applyFill="1" applyBorder="1" applyAlignment="1">
      <alignment horizontal="center" vertical="center" wrapText="1"/>
    </xf>
    <xf numFmtId="168" fontId="0" fillId="2" borderId="0" xfId="0" applyNumberForma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21" fillId="0" borderId="0" xfId="2"/>
    <xf numFmtId="168" fontId="2" fillId="2" borderId="14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/>
    </xf>
    <xf numFmtId="164" fontId="3" fillId="6" borderId="24" xfId="0" applyNumberFormat="1" applyFont="1" applyFill="1" applyBorder="1" applyAlignment="1">
      <alignment horizontal="center" vertical="center"/>
    </xf>
    <xf numFmtId="0" fontId="16" fillId="20" borderId="6" xfId="0" applyFont="1" applyFill="1" applyBorder="1" applyAlignment="1">
      <alignment horizontal="center"/>
    </xf>
    <xf numFmtId="0" fontId="16" fillId="20" borderId="26" xfId="0" applyFont="1" applyFill="1" applyBorder="1" applyAlignment="1">
      <alignment horizontal="center"/>
    </xf>
    <xf numFmtId="0" fontId="16" fillId="20" borderId="10" xfId="0" applyFont="1" applyFill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22" fontId="0" fillId="0" borderId="9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164" fontId="4" fillId="8" borderId="1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167" fontId="4" fillId="21" borderId="32" xfId="0" applyNumberFormat="1" applyFont="1" applyFill="1" applyBorder="1" applyAlignment="1">
      <alignment horizontal="center" vertical="center" wrapText="1"/>
    </xf>
    <xf numFmtId="167" fontId="4" fillId="14" borderId="16" xfId="0" applyNumberFormat="1" applyFont="1" applyFill="1" applyBorder="1" applyAlignment="1">
      <alignment horizontal="center" vertical="center" wrapText="1"/>
    </xf>
    <xf numFmtId="167" fontId="4" fillId="14" borderId="7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7" fontId="0" fillId="3" borderId="23" xfId="0" applyNumberFormat="1" applyFill="1" applyBorder="1"/>
    <xf numFmtId="165" fontId="1" fillId="2" borderId="15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20" fontId="1" fillId="2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20" fontId="1" fillId="12" borderId="8" xfId="0" applyNumberFormat="1" applyFont="1" applyFill="1" applyBorder="1" applyAlignment="1">
      <alignment horizontal="center" vertical="center"/>
    </xf>
    <xf numFmtId="20" fontId="1" fillId="13" borderId="8" xfId="0" applyNumberFormat="1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165" fontId="4" fillId="3" borderId="34" xfId="0" applyNumberFormat="1" applyFont="1" applyFill="1" applyBorder="1" applyAlignment="1">
      <alignment horizontal="center" vertical="center"/>
    </xf>
    <xf numFmtId="165" fontId="4" fillId="3" borderId="35" xfId="0" applyNumberFormat="1" applyFont="1" applyFill="1" applyBorder="1" applyAlignment="1">
      <alignment horizontal="center" vertical="center"/>
    </xf>
    <xf numFmtId="167" fontId="17" fillId="7" borderId="7" xfId="0" applyNumberFormat="1" applyFont="1" applyFill="1" applyBorder="1" applyAlignment="1">
      <alignment horizontal="center" vertical="center" wrapText="1"/>
    </xf>
    <xf numFmtId="167" fontId="0" fillId="3" borderId="22" xfId="0" applyNumberFormat="1" applyFill="1" applyBorder="1"/>
    <xf numFmtId="164" fontId="24" fillId="6" borderId="17" xfId="0" applyNumberFormat="1" applyFont="1" applyFill="1" applyBorder="1" applyAlignment="1">
      <alignment horizontal="center" vertical="center"/>
    </xf>
    <xf numFmtId="0" fontId="21" fillId="0" borderId="0" xfId="2" applyBorder="1"/>
    <xf numFmtId="0" fontId="25" fillId="0" borderId="0" xfId="0" applyFont="1"/>
    <xf numFmtId="0" fontId="16" fillId="20" borderId="6" xfId="0" applyFont="1" applyFill="1" applyBorder="1" applyAlignment="1">
      <alignment horizontal="center" wrapText="1"/>
    </xf>
    <xf numFmtId="0" fontId="16" fillId="20" borderId="25" xfId="0" applyFont="1" applyFill="1" applyBorder="1" applyAlignment="1">
      <alignment horizontal="center" wrapText="1"/>
    </xf>
    <xf numFmtId="167" fontId="0" fillId="23" borderId="0" xfId="0" applyNumberFormat="1" applyFill="1"/>
    <xf numFmtId="22" fontId="17" fillId="23" borderId="31" xfId="0" applyNumberFormat="1" applyFont="1" applyFill="1" applyBorder="1" applyAlignment="1">
      <alignment horizontal="center" wrapText="1"/>
    </xf>
    <xf numFmtId="22" fontId="4" fillId="23" borderId="13" xfId="0" applyNumberFormat="1" applyFont="1" applyFill="1" applyBorder="1" applyAlignment="1">
      <alignment horizontal="center" wrapText="1"/>
    </xf>
    <xf numFmtId="167" fontId="0" fillId="21" borderId="9" xfId="0" applyNumberForma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9" fillId="14" borderId="13" xfId="0" applyFont="1" applyFill="1" applyBorder="1" applyAlignment="1">
      <alignment horizontal="center" vertical="center"/>
    </xf>
    <xf numFmtId="167" fontId="9" fillId="14" borderId="11" xfId="0" applyNumberFormat="1" applyFont="1" applyFill="1" applyBorder="1" applyAlignment="1">
      <alignment horizontal="center" vertical="center"/>
    </xf>
    <xf numFmtId="0" fontId="9" fillId="14" borderId="36" xfId="0" applyFont="1" applyFill="1" applyBorder="1" applyAlignment="1">
      <alignment horizontal="center" vertical="center"/>
    </xf>
    <xf numFmtId="167" fontId="9" fillId="14" borderId="0" xfId="0" applyNumberFormat="1" applyFont="1" applyFill="1" applyAlignment="1">
      <alignment horizontal="center" vertical="center" wrapText="1"/>
    </xf>
    <xf numFmtId="167" fontId="17" fillId="21" borderId="37" xfId="0" applyNumberFormat="1" applyFont="1" applyFill="1" applyBorder="1" applyAlignment="1">
      <alignment horizontal="center" vertical="center" wrapText="1"/>
    </xf>
    <xf numFmtId="167" fontId="0" fillId="21" borderId="16" xfId="0" applyNumberFormat="1" applyFill="1" applyBorder="1" applyAlignment="1">
      <alignment horizontal="center" vertical="center"/>
    </xf>
    <xf numFmtId="0" fontId="21" fillId="24" borderId="38" xfId="2" applyFill="1" applyBorder="1" applyAlignment="1">
      <alignment wrapText="1"/>
    </xf>
    <xf numFmtId="0" fontId="4" fillId="3" borderId="16" xfId="0" applyFont="1" applyFill="1" applyBorder="1" applyAlignment="1">
      <alignment horizontal="center" vertical="center" wrapText="1"/>
    </xf>
    <xf numFmtId="167" fontId="4" fillId="21" borderId="30" xfId="0" applyNumberFormat="1" applyFont="1" applyFill="1" applyBorder="1" applyAlignment="1">
      <alignment horizontal="center" vertical="center" wrapText="1"/>
    </xf>
    <xf numFmtId="168" fontId="0" fillId="0" borderId="0" xfId="0" quotePrefix="1" applyNumberFormat="1"/>
    <xf numFmtId="167" fontId="4" fillId="14" borderId="10" xfId="0" applyNumberFormat="1" applyFont="1" applyFill="1" applyBorder="1" applyAlignment="1">
      <alignment horizontal="center" vertical="center" wrapText="1"/>
    </xf>
    <xf numFmtId="167" fontId="4" fillId="14" borderId="2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19" borderId="0" xfId="0" applyFill="1" applyAlignment="1">
      <alignment horizontal="left" vertical="center"/>
    </xf>
    <xf numFmtId="0" fontId="0" fillId="26" borderId="0" xfId="0" applyFill="1"/>
    <xf numFmtId="0" fontId="26" fillId="2" borderId="21" xfId="0" applyFont="1" applyFill="1" applyBorder="1" applyAlignment="1">
      <alignment vertical="center" wrapText="1"/>
    </xf>
    <xf numFmtId="14" fontId="1" fillId="28" borderId="14" xfId="0" applyNumberFormat="1" applyFont="1" applyFill="1" applyBorder="1" applyAlignment="1">
      <alignment horizontal="center" vertical="center" wrapText="1"/>
    </xf>
    <xf numFmtId="14" fontId="1" fillId="28" borderId="8" xfId="0" applyNumberFormat="1" applyFont="1" applyFill="1" applyBorder="1" applyAlignment="1">
      <alignment horizontal="center" vertical="center" wrapText="1"/>
    </xf>
    <xf numFmtId="0" fontId="27" fillId="0" borderId="0" xfId="0" applyFont="1"/>
    <xf numFmtId="167" fontId="17" fillId="21" borderId="32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3" xfId="0" applyBorder="1"/>
    <xf numFmtId="14" fontId="1" fillId="27" borderId="8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2" fillId="5" borderId="15" xfId="0" applyFont="1" applyFill="1" applyBorder="1" applyAlignment="1">
      <alignment horizontal="center" vertical="center" wrapText="1"/>
    </xf>
    <xf numFmtId="168" fontId="2" fillId="2" borderId="0" xfId="0" applyNumberFormat="1" applyFont="1" applyFill="1" applyAlignment="1">
      <alignment horizontal="center" vertical="center" wrapText="1"/>
    </xf>
    <xf numFmtId="0" fontId="4" fillId="29" borderId="20" xfId="0" applyFont="1" applyFill="1" applyBorder="1"/>
    <xf numFmtId="0" fontId="4" fillId="0" borderId="20" xfId="0" applyFont="1" applyBorder="1"/>
    <xf numFmtId="167" fontId="4" fillId="30" borderId="6" xfId="0" applyNumberFormat="1" applyFont="1" applyFill="1" applyBorder="1" applyAlignment="1">
      <alignment horizontal="center" vertical="center" wrapText="1"/>
    </xf>
    <xf numFmtId="16" fontId="4" fillId="11" borderId="40" xfId="0" applyNumberFormat="1" applyFont="1" applyFill="1" applyBorder="1" applyAlignment="1">
      <alignment wrapText="1"/>
    </xf>
    <xf numFmtId="22" fontId="4" fillId="25" borderId="41" xfId="0" applyNumberFormat="1" applyFont="1" applyFill="1" applyBorder="1" applyAlignment="1">
      <alignment wrapText="1"/>
    </xf>
    <xf numFmtId="22" fontId="4" fillId="25" borderId="42" xfId="0" applyNumberFormat="1" applyFont="1" applyFill="1" applyBorder="1" applyAlignment="1">
      <alignment wrapText="1"/>
    </xf>
    <xf numFmtId="0" fontId="21" fillId="0" borderId="33" xfId="2" applyBorder="1"/>
    <xf numFmtId="0" fontId="28" fillId="0" borderId="0" xfId="0" applyFont="1"/>
    <xf numFmtId="0" fontId="1" fillId="27" borderId="9" xfId="0" applyFont="1" applyFill="1" applyBorder="1" applyAlignment="1">
      <alignment horizontal="left" vertical="center" wrapText="1"/>
    </xf>
    <xf numFmtId="0" fontId="0" fillId="27" borderId="9" xfId="0" applyFill="1" applyBorder="1" applyAlignment="1">
      <alignment horizontal="left" vertical="center"/>
    </xf>
    <xf numFmtId="0" fontId="0" fillId="27" borderId="7" xfId="0" applyFill="1" applyBorder="1" applyAlignment="1">
      <alignment horizontal="left" vertical="center"/>
    </xf>
    <xf numFmtId="0" fontId="0" fillId="27" borderId="6" xfId="0" applyFill="1" applyBorder="1" applyAlignment="1">
      <alignment horizontal="left"/>
    </xf>
    <xf numFmtId="0" fontId="21" fillId="0" borderId="11" xfId="2" applyBorder="1"/>
    <xf numFmtId="0" fontId="4" fillId="3" borderId="12" xfId="0" applyFont="1" applyFill="1" applyBorder="1" applyAlignment="1">
      <alignment horizontal="center" vertical="center" wrapText="1"/>
    </xf>
    <xf numFmtId="167" fontId="30" fillId="30" borderId="9" xfId="0" applyNumberFormat="1" applyFont="1" applyFill="1" applyBorder="1" applyAlignment="1">
      <alignment horizontal="center" vertical="center" wrapText="1"/>
    </xf>
    <xf numFmtId="0" fontId="31" fillId="0" borderId="39" xfId="0" applyFont="1" applyBorder="1"/>
    <xf numFmtId="0" fontId="32" fillId="0" borderId="39" xfId="0" applyFont="1" applyBorder="1"/>
    <xf numFmtId="0" fontId="29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31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49" fontId="33" fillId="0" borderId="2" xfId="0" applyNumberFormat="1" applyFont="1" applyBorder="1" applyAlignment="1">
      <alignment horizontal="center" vertical="center" wrapText="1"/>
    </xf>
    <xf numFmtId="14" fontId="34" fillId="2" borderId="1" xfId="0" applyNumberFormat="1" applyFont="1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/>
    </xf>
    <xf numFmtId="167" fontId="4" fillId="30" borderId="9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0" fillId="0" borderId="24" xfId="0" applyBorder="1" applyAlignment="1">
      <alignment horizontal="center"/>
    </xf>
    <xf numFmtId="0" fontId="10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275538AC-6555-4390-BAD3-32DF8CD8B3F3}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\ h:mm;@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\ h:mm;@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top style="medium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67" formatCode="m/d/yy\ h:mm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m/d/yy\ h:mm;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7" formatCode="m/d/yy\ h:mm;@"/>
    </dxf>
    <dxf>
      <numFmt numFmtId="164" formatCode="[$-409]d\-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rgb="FF9C0006"/>
      </font>
      <fill>
        <patternFill patternType="solid">
          <bgColor rgb="FFFFFFFF"/>
        </patternFill>
      </fill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rgb="FF9C0006"/>
      </font>
      <fill>
        <patternFill patternType="solid">
          <bgColor rgb="FFFFFFFF"/>
        </patternFill>
      </fill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rgb="FF9C0006"/>
      </font>
      <fill>
        <patternFill patternType="solid">
          <bgColor rgb="FFFFFFFF"/>
        </patternFill>
      </fill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rgb="FF9C0006"/>
      </font>
      <fill>
        <patternFill patternType="solid">
          <bgColor rgb="FFFFFFFF"/>
        </patternFill>
      </fill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h:mm;@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rgb="FF000000"/>
          <bgColor rgb="FFC6E0B4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rgb="FF000000"/>
          <bgColor rgb="FFC6E0B4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rgb="FF000000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rgb="FF000000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indexed="64"/>
          <bgColor rgb="FF5B9BD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fill>
        <patternFill patternType="solid">
          <fgColor indexed="64"/>
          <bgColor rgb="FF5B9BD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fill>
        <patternFill patternType="solid">
          <fgColor indexed="64"/>
          <bgColor rgb="FF5B9BD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numFmt numFmtId="0" formatCode="General"/>
    </dxf>
    <dxf>
      <border outline="0">
        <right style="thin">
          <color rgb="FF000000"/>
        </right>
      </border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rgb="FF9C0006"/>
      </font>
      <fill>
        <patternFill patternType="solid">
          <bgColor theme="5" tint="0.59999389629810485"/>
        </patternFill>
      </fill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  <i val="0"/>
        <color theme="1"/>
      </font>
      <fill>
        <patternFill patternType="solid">
          <bgColor rgb="FF00FFE1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00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9293E-204A-423A-8B7D-08EF84601263}" name="Table2" displayName="Table2" ref="A1:V37" totalsRowShown="0" tableBorderDxfId="42">
  <autoFilter ref="A1:V37" xr:uid="{5619293E-204A-423A-8B7D-08EF84601263}"/>
  <sortState xmlns:xlrd2="http://schemas.microsoft.com/office/spreadsheetml/2017/richdata2" ref="A2:V37">
    <sortCondition ref="B2:B37"/>
  </sortState>
  <tableColumns count="22">
    <tableColumn id="1" xr3:uid="{C5CB4269-4B29-4709-BF63-B12C68C16F61}" name="row" dataDxfId="41">
      <calculatedColumnFormula>ROW()</calculatedColumnFormula>
    </tableColumn>
    <tableColumn id="2" xr3:uid="{1AB25579-5D82-4497-A1CC-BACF2CAE4C99}" name="Date start CET" dataDxfId="40">
      <calculatedColumnFormula>IFERROR(VLOOKUP(Table2[[#This Row],[PD Number]],'Patched date'!A:G,6,FALSE),$X$1)</calculatedColumnFormula>
    </tableColumn>
    <tableColumn id="3" xr3:uid="{289B3C2E-B0C8-4FA5-9059-513DE8B70216}" name="Day start CET" dataDxfId="39">
      <calculatedColumnFormula>IFERROR(TEXT(B2, "DDDD"),$X$1)</calculatedColumnFormula>
    </tableColumn>
    <tableColumn id="4" xr3:uid="{D03E68F3-0102-48D7-80F1-A6551502E094}" name="START CET" dataDxfId="38">
      <calculatedColumnFormula>IFERROR(VLOOKUP(R2,'Patched date'!A:G,6,FALSE),$X$1)</calculatedColumnFormula>
    </tableColumn>
    <tableColumn id="5" xr3:uid="{EBD60599-E6DD-485B-A654-C5C4CB22EC75}" name="END CET" dataDxfId="37">
      <calculatedColumnFormula>IFERROR(VLOOKUP(R2,'Patched date'!A:G,7,FALSE),$X$1)</calculatedColumnFormula>
    </tableColumn>
    <tableColumn id="6" xr3:uid="{CF41F75B-3900-48CC-95E9-331EC97E4D76}" name="Date start IST" dataDxfId="36">
      <calculatedColumnFormula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calculatedColumnFormula>
    </tableColumn>
    <tableColumn id="7" xr3:uid="{0C0C9609-4386-49A3-A6E9-DF567E9F1EB8}" name="Day start IST" dataDxfId="35">
      <calculatedColumnFormula>IFERROR(IF(Table2[[#This Row],[START CET]]&gt;=DATEVALUE(TEXT(Table2[[#This Row],[START CET]],"MM/DD/YYYY"))+TIME(20,0,0),IF(H2&lt;=DATEVALUE(TEXT(Table2[[#This Row],[START CET]],"MM/DD/YYYY"))+TIME(23,59,59),Table2[[#This Row],[Day start CET]],TEXT(Table2[[#This Row],[START CET]]+1,"dddd")),Table2[[#This Row],[Day start CET]]),$X$1)</calculatedColumnFormula>
    </tableColumn>
    <tableColumn id="8" xr3:uid="{D277F1C3-4FCC-4F50-B0BB-FC9E9B488D53}" name="START IST" dataDxfId="34">
      <calculatedColumnFormula>IFERROR(Table2[[#This Row],[START CET]]+$Z$2,$X$1)</calculatedColumnFormula>
    </tableColumn>
    <tableColumn id="9" xr3:uid="{D5697C23-FA15-4943-987A-A502956B3A28}" name="END IST" dataDxfId="33">
      <calculatedColumnFormula>IFERROR(Table2[[#This Row],[END CET]]+$Z$2,$X$1)</calculatedColumnFormula>
    </tableColumn>
    <tableColumn id="10" xr3:uid="{A67F43FF-67FF-41BF-9114-49FFE33A5585}" name="Date start BKK" dataDxfId="32">
      <calculatedColumnFormula>IFERROR(IF(Table2[[#This Row],[START CET]]&gt;=DATEVALUE(TEXT(Table2[[#This Row],[START CET]],"MM/DD/YYYY"))+TIME(20,0,0),Table2[[#This Row],[START CET]]+1,Table2[[#This Row],[START CET]]),$X$1)</calculatedColumnFormula>
    </tableColumn>
    <tableColumn id="11" xr3:uid="{FA417261-F05A-4764-AC34-D86E149667C7}" name="Day start BKK" dataDxfId="31">
      <calculatedColumnFormula>IFERROR(IF(Table2[[#This Row],[START CET]]&gt;=DATEVALUE(TEXT(Table2[[#This Row],[START CET]],"MM/DD/YYYY"))+TIME(20,0,0),TEXT(Table2[[#This Row],[Date start CET]]+1,"dddd"),Table2[[#This Row],[Day start CET]]),$X$1)</calculatedColumnFormula>
    </tableColumn>
    <tableColumn id="12" xr3:uid="{88A1C633-C548-4F90-8722-C1CF043F55ED}" name="START BKK" dataDxfId="30">
      <calculatedColumnFormula>IFERROR(Table2[[#This Row],[START CET]]+$AA$2,$X$1)</calculatedColumnFormula>
    </tableColumn>
    <tableColumn id="13" xr3:uid="{368F9A35-8350-41D9-BA99-514A12C9A466}" name="END BKK" dataDxfId="29">
      <calculatedColumnFormula>IFERROR(Table2[[#This Row],[END CET]]+$AA$2,$X$1)</calculatedColumnFormula>
    </tableColumn>
    <tableColumn id="14" xr3:uid="{D2DB4350-4207-46AB-8083-DA5B36340BC8}" name="Slot length (hours)" dataDxfId="28">
      <calculatedColumnFormula>IFERROR(IF(E2&gt;D2,E2-D2,E2+1-D2),$X$1)</calculatedColumnFormula>
    </tableColumn>
    <tableColumn id="15" xr3:uid="{51C071AE-C214-416D-A818-49D6FABB1612}" name="Parallel Activity" dataDxfId="27">
      <calculatedColumnFormula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calculatedColumnFormula>
    </tableColumn>
    <tableColumn id="16" xr3:uid="{EB3455A6-D53E-4222-81A4-C1FA231CEBEF}" name="CHG Number" dataDxfId="26"/>
    <tableColumn id="17" xr3:uid="{58159273-9ACF-43B5-96FE-8650F98B463C}" name="Sharepoint folder" dataDxfId="25"/>
    <tableColumn id="18" xr3:uid="{AD57EADF-4910-4C21-A704-5EB669E4B7DA}" name="PD Number" dataDxfId="24"/>
    <tableColumn id="19" xr3:uid="{88772417-CCCC-4BFC-9A4B-DBBB3A98A392}" name="Comments" dataDxfId="23" dataCellStyle="Hyperlink"/>
    <tableColumn id="20" xr3:uid="{87F9F4ED-D31D-4B7E-8594-B4545E967243}" name="Assignee" dataDxfId="22"/>
    <tableColumn id="21" xr3:uid="{088331B1-4C81-405D-B7CA-27CD1848D12D}" name="Backup/Patch support" dataDxfId="21"/>
    <tableColumn id="22" xr3:uid="{EDF75DD3-01B7-4C48-B687-C1F82203B71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649C64-AA9B-4F8E-B9B6-431ACF92BC52}" name="Contact" displayName="Contact" ref="A1:B24" totalsRowShown="0">
  <autoFilter ref="A1:B24" xr:uid="{C6649C64-AA9B-4F8E-B9B6-431ACF92BC52}"/>
  <sortState xmlns:xlrd2="http://schemas.microsoft.com/office/spreadsheetml/2017/richdata2" ref="A2:B28">
    <sortCondition ref="A1:A28"/>
  </sortState>
  <tableColumns count="2">
    <tableColumn id="1" xr3:uid="{26E234D0-40E7-4A52-B03E-11608FC8E02A}" name="Nickname"/>
    <tableColumn id="2" xr3:uid="{12F0850D-7B8F-414B-BE7D-FD45616550DF}" name="email address" dataCellStyle="Hyper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F77F3-6650-4174-9B69-11F3A98768DA}" name="Table1" displayName="Table1" ref="A1:G143" totalsRowShown="0" headerRowDxfId="11">
  <autoFilter ref="A1:G143" xr:uid="{855F77F3-6650-4174-9B69-11F3A98768DA}"/>
  <tableColumns count="7">
    <tableColumn id="1" xr3:uid="{FADAC8F7-DC51-42AF-9AD7-C85FDC5421BB}" name="Format for start and end: MM/DD/YYYY HH:MM"/>
    <tableColumn id="2" xr3:uid="{2AD58C3D-20F7-47FB-829B-582CAFF65A30}" name="Column1"/>
    <tableColumn id="3" xr3:uid="{0DAB57BD-CECE-4435-82E0-D32C14940EBB}" name="Column2" dataDxfId="10"/>
    <tableColumn id="4" xr3:uid="{79F5052E-63AA-48D6-85B1-73313C0D7F79}" name="Start"/>
    <tableColumn id="5" xr3:uid="{C08091A4-0521-4C42-AC30-85926EDEB5A4}" name="End" dataDxfId="9"/>
    <tableColumn id="6" xr3:uid="{5BAA9E60-70AC-4E96-894B-C8E94C00BF61}" name="do not change start" dataDxfId="8"/>
    <tableColumn id="7" xr3:uid="{458C2426-843E-4863-A706-EEB876058F43}" name="do not change end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6DE7A-6CCE-444D-9C71-5F852CF15C7C}" name="firstmonday" displayName="firstmonday" ref="I6:J7" totalsRowShown="0" headerRowDxfId="6" dataDxfId="5" headerRowBorderDxfId="3" tableBorderDxfId="4" totalsRowBorderDxfId="2">
  <autoFilter ref="I6:J7" xr:uid="{4156DE7A-6CCE-444D-9C71-5F852CF15C7C}"/>
  <tableColumns count="2">
    <tableColumn id="1" xr3:uid="{665E9D2C-1995-46A6-96A7-9BBCA8977813}" name="First Monday" dataDxfId="1"/>
    <tableColumn id="2" xr3:uid="{C0EED10F-69EF-4E77-BA5F-885C05164F4E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thira.nidungat-meethal@allianz.com" TargetMode="External"/><Relationship Id="rId13" Type="http://schemas.openxmlformats.org/officeDocument/2006/relationships/hyperlink" Target="mailto:sachin.s.r@allianz.com" TargetMode="External"/><Relationship Id="rId18" Type="http://schemas.openxmlformats.org/officeDocument/2006/relationships/hyperlink" Target="mailto:mozammil.alam@allianz.com" TargetMode="External"/><Relationship Id="rId3" Type="http://schemas.openxmlformats.org/officeDocument/2006/relationships/hyperlink" Target="mailto:andras.csaszar@allianz.com" TargetMode="External"/><Relationship Id="rId21" Type="http://schemas.openxmlformats.org/officeDocument/2006/relationships/table" Target="../tables/table2.xml"/><Relationship Id="rId7" Type="http://schemas.openxmlformats.org/officeDocument/2006/relationships/hyperlink" Target="mailto:vishnu.p-r@allianz.com" TargetMode="External"/><Relationship Id="rId12" Type="http://schemas.openxmlformats.org/officeDocument/2006/relationships/hyperlink" Target="mailto:senthil-kumar.giritharan@allianz.com" TargetMode="External"/><Relationship Id="rId17" Type="http://schemas.openxmlformats.org/officeDocument/2006/relationships/hyperlink" Target="mailto:swapnil.marathe@allianz.com" TargetMode="External"/><Relationship Id="rId2" Type="http://schemas.openxmlformats.org/officeDocument/2006/relationships/hyperlink" Target="mailto:adam.szilvassy@allianz.com" TargetMode="External"/><Relationship Id="rId16" Type="http://schemas.openxmlformats.org/officeDocument/2006/relationships/hyperlink" Target="mailto:jinesh.n@allianz.com" TargetMode="External"/><Relationship Id="rId20" Type="http://schemas.openxmlformats.org/officeDocument/2006/relationships/hyperlink" Target="mailto:matyas.mudra@allianz.com" TargetMode="External"/><Relationship Id="rId1" Type="http://schemas.openxmlformats.org/officeDocument/2006/relationships/hyperlink" Target="mailto:laszlo.mezoberenyi@allianz.com" TargetMode="External"/><Relationship Id="rId6" Type="http://schemas.openxmlformats.org/officeDocument/2006/relationships/hyperlink" Target="mailto:pornpong.chunchadatharn@allianz.com" TargetMode="External"/><Relationship Id="rId11" Type="http://schemas.openxmlformats.org/officeDocument/2006/relationships/hyperlink" Target="mailto:senthil.murugan@allianz.com" TargetMode="External"/><Relationship Id="rId5" Type="http://schemas.openxmlformats.org/officeDocument/2006/relationships/hyperlink" Target="mailto:andras-jozsef.kovacs@allianz.com" TargetMode="External"/><Relationship Id="rId15" Type="http://schemas.openxmlformats.org/officeDocument/2006/relationships/hyperlink" Target="mailto:jithin.valiyakandy@allianz.com" TargetMode="External"/><Relationship Id="rId10" Type="http://schemas.openxmlformats.org/officeDocument/2006/relationships/hyperlink" Target="mailto:pradeep-kumar.nair@allianz.com" TargetMode="External"/><Relationship Id="rId19" Type="http://schemas.openxmlformats.org/officeDocument/2006/relationships/hyperlink" Target="mailto:extern.kulkarni_rushikesh-anil@allianz.com" TargetMode="External"/><Relationship Id="rId4" Type="http://schemas.openxmlformats.org/officeDocument/2006/relationships/hyperlink" Target="mailto:viktor.vass@allianz.com" TargetMode="External"/><Relationship Id="rId9" Type="http://schemas.openxmlformats.org/officeDocument/2006/relationships/hyperlink" Target="mailto:athira.sreekumar@allianz.com" TargetMode="External"/><Relationship Id="rId14" Type="http://schemas.openxmlformats.org/officeDocument/2006/relationships/hyperlink" Target="mailto:suraj.karithode@allianz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8BFD-0A54-4FC4-9479-A681E898FB01}">
  <dimension ref="A1:AB469"/>
  <sheetViews>
    <sheetView tabSelected="1" topLeftCell="E1" zoomScale="70" zoomScaleNormal="70" workbookViewId="0">
      <selection activeCell="H33" sqref="H33"/>
    </sheetView>
  </sheetViews>
  <sheetFormatPr defaultRowHeight="15"/>
  <cols>
    <col min="1" max="1" width="3.42578125" customWidth="1"/>
    <col min="2" max="2" width="15.42578125" style="86" customWidth="1"/>
    <col min="3" max="3" width="9.85546875" style="79" customWidth="1"/>
    <col min="4" max="4" width="19.7109375" style="92" customWidth="1"/>
    <col min="5" max="5" width="8.7109375" style="80" customWidth="1"/>
    <col min="6" max="6" width="11.85546875" style="81" customWidth="1"/>
    <col min="7" max="7" width="9.7109375" style="82" customWidth="1"/>
    <col min="8" max="8" width="11.5703125" style="83" customWidth="1"/>
    <col min="9" max="9" width="9" style="83" customWidth="1"/>
    <col min="10" max="10" width="13.28515625" style="27" customWidth="1"/>
    <col min="11" max="11" width="11.7109375" style="27" customWidth="1"/>
    <col min="12" max="12" width="11.7109375" style="84" customWidth="1"/>
    <col min="13" max="13" width="10.140625" style="84" customWidth="1"/>
    <col min="14" max="14" width="9.5703125" style="85" customWidth="1"/>
    <col min="15" max="15" width="22" customWidth="1"/>
    <col min="16" max="16" width="31.85546875" customWidth="1"/>
    <col min="17" max="17" width="7.5703125" customWidth="1"/>
    <col min="18" max="18" width="26.85546875" style="13" customWidth="1"/>
    <col min="19" max="19" width="38.28515625" style="112" customWidth="1"/>
    <col min="20" max="20" width="28.85546875" style="180" customWidth="1"/>
    <col min="21" max="21" width="15.140625" style="157" customWidth="1"/>
    <col min="24" max="24" width="24" customWidth="1"/>
    <col min="25" max="25" width="18.42578125" bestFit="1" customWidth="1"/>
    <col min="26" max="26" width="11.28515625" bestFit="1" customWidth="1"/>
    <col min="27" max="27" width="11.42578125" bestFit="1" customWidth="1"/>
    <col min="28" max="28" width="20" style="4" customWidth="1"/>
  </cols>
  <sheetData>
    <row r="1" spans="1:28" ht="35.25">
      <c r="A1" s="32" t="s">
        <v>0</v>
      </c>
      <c r="B1" s="71" t="s">
        <v>1</v>
      </c>
      <c r="C1" s="72" t="s">
        <v>2</v>
      </c>
      <c r="D1" s="91" t="s">
        <v>3</v>
      </c>
      <c r="E1" s="73" t="s">
        <v>4</v>
      </c>
      <c r="F1" s="165" t="s">
        <v>5</v>
      </c>
      <c r="G1" s="74" t="s">
        <v>6</v>
      </c>
      <c r="H1" s="74" t="s">
        <v>7</v>
      </c>
      <c r="I1" s="74" t="s">
        <v>8</v>
      </c>
      <c r="J1" s="75" t="s">
        <v>9</v>
      </c>
      <c r="K1" s="75" t="s">
        <v>10</v>
      </c>
      <c r="L1" s="167" t="s">
        <v>11</v>
      </c>
      <c r="M1" s="75" t="s">
        <v>12</v>
      </c>
      <c r="N1" s="117" t="s">
        <v>13</v>
      </c>
      <c r="O1" s="43" t="s">
        <v>14</v>
      </c>
      <c r="P1" s="158" t="s">
        <v>15</v>
      </c>
      <c r="Q1" s="43" t="s">
        <v>16</v>
      </c>
      <c r="R1" s="33" t="s">
        <v>17</v>
      </c>
      <c r="S1" s="110" t="s">
        <v>18</v>
      </c>
      <c r="T1" s="177" t="s">
        <v>19</v>
      </c>
      <c r="U1" s="110" t="s">
        <v>20</v>
      </c>
      <c r="V1" t="s">
        <v>21</v>
      </c>
      <c r="X1" s="16" t="s">
        <v>22</v>
      </c>
      <c r="Y1" s="18" t="s">
        <v>23</v>
      </c>
      <c r="Z1" s="19" t="s">
        <v>24</v>
      </c>
      <c r="AA1" s="19" t="s">
        <v>25</v>
      </c>
      <c r="AB1" s="20" t="s">
        <v>26</v>
      </c>
    </row>
    <row r="2" spans="1:28">
      <c r="A2" s="118">
        <f>ROW()</f>
        <v>2</v>
      </c>
      <c r="B2" s="119">
        <f>IFERROR(VLOOKUP(Table2[[#This Row],[PD Number]],'Patched date'!A:G,6,FALSE),$X$1)</f>
        <v>45901.833333333299</v>
      </c>
      <c r="C2" s="120" t="str">
        <f>IFERROR(TEXT(B2, "DDDD"),$X$1)</f>
        <v>Monday</v>
      </c>
      <c r="D2" s="121">
        <f>IFERROR(VLOOKUP(R2,'Patched date'!A:G,6,FALSE),$X$1)</f>
        <v>45901.833333333299</v>
      </c>
      <c r="E2" s="121">
        <f>IFERROR(VLOOKUP(R2,'Patched date'!A:G,7,FALSE),$X$1)</f>
        <v>45901.999999999964</v>
      </c>
      <c r="F2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45901.833333333299</v>
      </c>
      <c r="G2" s="122" t="str">
        <f>IFERROR(IF(Table2[[#This Row],[START CET]]&gt;=DATEVALUE(TEXT(Table2[[#This Row],[START CET]],"MM/DD/YYYY"))+TIME(20,0,0),IF(H2&lt;=DATEVALUE(TEXT(Table2[[#This Row],[START CET]],"MM/DD/YYYY"))+TIME(23,59,59),Table2[[#This Row],[Day start CET]],TEXT(Table2[[#This Row],[START CET]]+1,"dddd")),Table2[[#This Row],[Day start CET]]),$X$1)</f>
        <v>Monday</v>
      </c>
      <c r="H2" s="123">
        <f>IFERROR(Table2[[#This Row],[START CET]]+$Z$2,$X$1)</f>
        <v>45901.9791666663</v>
      </c>
      <c r="I2" s="123">
        <f>IFERROR(Table2[[#This Row],[END CET]]+$Z$2,$X$1)</f>
        <v>45902.145833332965</v>
      </c>
      <c r="J2" s="160">
        <f>IFERROR(IF(Table2[[#This Row],[START CET]]&gt;=DATEVALUE(TEXT(Table2[[#This Row],[START CET]],"MM/DD/YYYY"))+TIME(20,0,0),Table2[[#This Row],[START CET]]+1,Table2[[#This Row],[START CET]]),$X$1)</f>
        <v>45902.833333333299</v>
      </c>
      <c r="K2" s="122" t="str">
        <f>IFERROR(IF(Table2[[#This Row],[START CET]]&gt;=DATEVALUE(TEXT(Table2[[#This Row],[START CET]],"MM/DD/YYYY"))+TIME(20,0,0),TEXT(Table2[[#This Row],[Date start CET]]+1,"dddd"),Table2[[#This Row],[Day start CET]]),$X$1)</f>
        <v>Tuesday</v>
      </c>
      <c r="L2" s="124">
        <f>IFERROR(Table2[[#This Row],[START CET]]+$AA$2,$X$1)</f>
        <v>45902.0416666663</v>
      </c>
      <c r="M2" s="124">
        <f>IFERROR(Table2[[#This Row],[END CET]]+$AA$2,$X$1)</f>
        <v>45902.208333332965</v>
      </c>
      <c r="N2" s="125">
        <f>IFERROR(IF(E2&gt;D2,E2-D2,E2+1-D2),$X$1)</f>
        <v>0.16666666666424135</v>
      </c>
      <c r="O2" s="126" t="e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>#N/A</v>
      </c>
      <c r="P2" s="118"/>
      <c r="Q2" s="113"/>
      <c r="R2" s="150" t="s">
        <v>27</v>
      </c>
      <c r="S2" s="181"/>
      <c r="T2" s="179"/>
      <c r="W2" t="s">
        <v>28</v>
      </c>
      <c r="X2" s="95">
        <f ca="1">NOW()-(1/24)</f>
        <v>45881.377275810184</v>
      </c>
      <c r="Y2" t="s">
        <v>29</v>
      </c>
      <c r="Z2">
        <v>0.14583333300000001</v>
      </c>
      <c r="AA2">
        <v>0.20833333300000001</v>
      </c>
      <c r="AB2" s="93">
        <f ca="1">TODAY()+TIME(20,0,0)</f>
        <v>45881.833333333336</v>
      </c>
    </row>
    <row r="3" spans="1:28">
      <c r="A3" s="118">
        <f>ROW()</f>
        <v>3</v>
      </c>
      <c r="B3" s="119">
        <f>IFERROR(VLOOKUP(Table2[[#This Row],[PD Number]],'Patched date'!A:G,6,FALSE),$X$1)</f>
        <v>45902.333333333299</v>
      </c>
      <c r="C3" s="120" t="str">
        <f>IFERROR(TEXT(B3, "DDDD"),$X$1)</f>
        <v>Tuesday</v>
      </c>
      <c r="D3" s="121">
        <f>IFERROR(VLOOKUP(R3,'Patched date'!A:G,6,FALSE),$X$1)</f>
        <v>45902.333333333299</v>
      </c>
      <c r="E3" s="121">
        <f>IFERROR(VLOOKUP(R3,'Patched date'!A:G,7,FALSE),$X$1)</f>
        <v>45902.583333333299</v>
      </c>
      <c r="F3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45902.333333333299</v>
      </c>
      <c r="G3" s="122" t="str">
        <f>IFERROR(IF(Table2[[#This Row],[START CET]]&gt;=DATEVALUE(TEXT(Table2[[#This Row],[START CET]],"MM/DD/YYYY"))+TIME(20,0,0),IF(H3&lt;=DATEVALUE(TEXT(Table2[[#This Row],[START CET]],"MM/DD/YYYY"))+TIME(23,59,59),Table2[[#This Row],[Day start CET]],TEXT(Table2[[#This Row],[START CET]]+1,"dddd")),Table2[[#This Row],[Day start CET]]),$X$1)</f>
        <v>Tuesday</v>
      </c>
      <c r="H3" s="123">
        <f>IFERROR(Table2[[#This Row],[START CET]]+$Z$2,$X$1)</f>
        <v>45902.4791666663</v>
      </c>
      <c r="I3" s="123">
        <f>IFERROR(Table2[[#This Row],[END CET]]+$Z$2,$X$1)</f>
        <v>45902.7291666663</v>
      </c>
      <c r="J3" s="160">
        <f>IFERROR(IF(Table2[[#This Row],[START CET]]&gt;=DATEVALUE(TEXT(Table2[[#This Row],[START CET]],"MM/DD/YYYY"))+TIME(20,0,0),Table2[[#This Row],[START CET]]+1,Table2[[#This Row],[START CET]]),$X$1)</f>
        <v>45902.333333333299</v>
      </c>
      <c r="K3" s="122" t="str">
        <f>IFERROR(IF(Table2[[#This Row],[START CET]]&gt;=DATEVALUE(TEXT(Table2[[#This Row],[START CET]],"MM/DD/YYYY"))+TIME(20,0,0),TEXT(Table2[[#This Row],[Date start CET]]+1,"dddd"),Table2[[#This Row],[Day start CET]]),$X$1)</f>
        <v>Tuesday</v>
      </c>
      <c r="L3" s="124">
        <f>IFERROR(Table2[[#This Row],[START CET]]+$AA$2,$X$1)</f>
        <v>45902.5416666663</v>
      </c>
      <c r="M3" s="124">
        <f>IFERROR(Table2[[#This Row],[END CET]]+$AA$2,$X$1)</f>
        <v>45902.7916666663</v>
      </c>
      <c r="N3" s="125">
        <f>IFERROR(IF(E3&gt;D3,E3-D3,E3+1-D3),$X$1)</f>
        <v>0.25</v>
      </c>
      <c r="O3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" s="113"/>
      <c r="Q3" s="113"/>
      <c r="R3" s="150" t="s">
        <v>30</v>
      </c>
      <c r="S3" s="163"/>
      <c r="T3" s="163"/>
      <c r="X3" s="168"/>
      <c r="AB3" s="93"/>
    </row>
    <row r="4" spans="1:28">
      <c r="A4" s="118">
        <f>ROW()</f>
        <v>4</v>
      </c>
      <c r="B4" s="119">
        <f>IFERROR(VLOOKUP(Table2[[#This Row],[PD Number]],'Patched date'!A:G,6,FALSE),$X$1)</f>
        <v>45903.833333333299</v>
      </c>
      <c r="C4" s="120" t="str">
        <f>IFERROR(TEXT(B4, "DDDD"),$X$1)</f>
        <v>Wednesday</v>
      </c>
      <c r="D4" s="121">
        <f>IFERROR(VLOOKUP(R4,'Patched date'!A:G,6,FALSE),$X$1)</f>
        <v>45903.833333333299</v>
      </c>
      <c r="E4" s="121">
        <f>IFERROR(VLOOKUP(R4,'Patched date'!A:G,7,FALSE),$X$1)</f>
        <v>45903.999999999964</v>
      </c>
      <c r="F4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45903.833333333299</v>
      </c>
      <c r="G4" s="122" t="str">
        <f>IFERROR(IF(Table2[[#This Row],[START CET]]&gt;=DATEVALUE(TEXT(Table2[[#This Row],[START CET]],"MM/DD/YYYY"))+TIME(20,0,0),IF(H4&lt;=DATEVALUE(TEXT(Table2[[#This Row],[START CET]],"MM/DD/YYYY"))+TIME(23,59,59),Table2[[#This Row],[Day start CET]],TEXT(Table2[[#This Row],[START CET]]+1,"dddd")),Table2[[#This Row],[Day start CET]]),$X$1)</f>
        <v>Wednesday</v>
      </c>
      <c r="H4" s="123">
        <f>IFERROR(Table2[[#This Row],[START CET]]+$Z$2,$X$1)</f>
        <v>45903.9791666663</v>
      </c>
      <c r="I4" s="123">
        <f>IFERROR(Table2[[#This Row],[END CET]]+$Z$2,$X$1)</f>
        <v>45904.145833332965</v>
      </c>
      <c r="J4" s="160">
        <f>IFERROR(IF(Table2[[#This Row],[START CET]]&gt;=DATEVALUE(TEXT(Table2[[#This Row],[START CET]],"MM/DD/YYYY"))+TIME(20,0,0),Table2[[#This Row],[START CET]]+1,Table2[[#This Row],[START CET]]),$X$1)</f>
        <v>45904.833333333299</v>
      </c>
      <c r="K4" s="122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4" s="124">
        <f>IFERROR(Table2[[#This Row],[START CET]]+$AA$2,$X$1)</f>
        <v>45904.0416666663</v>
      </c>
      <c r="M4" s="124">
        <f>IFERROR(Table2[[#This Row],[END CET]]+$AA$2,$X$1)</f>
        <v>45904.208333332965</v>
      </c>
      <c r="N4" s="125">
        <f>IFERROR(IF(E4&gt;D4,E4-D4,E4+1-D4),$X$1)</f>
        <v>0.16666666666424135</v>
      </c>
      <c r="O4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4" s="113"/>
      <c r="Q4" s="113"/>
      <c r="R4" s="150" t="s">
        <v>31</v>
      </c>
      <c r="S4" s="181"/>
      <c r="T4" s="179"/>
      <c r="X4" s="168"/>
      <c r="AB4" s="93"/>
    </row>
    <row r="5" spans="1:28">
      <c r="A5">
        <f>ROW()</f>
        <v>5</v>
      </c>
      <c r="B5" s="119">
        <f>IFERROR(VLOOKUP(Table2[[#This Row],[PD Number]],'Patched date'!A:G,6,FALSE),$X$1)</f>
        <v>45876.458333333336</v>
      </c>
      <c r="C5" s="120" t="str">
        <f>IFERROR(TEXT(B5, "DDDD"),$X$1)</f>
        <v>Thursday</v>
      </c>
      <c r="D5" s="121">
        <f>IFERROR(VLOOKUP(R5,'Patched date'!A:G,6,FALSE),$X$1)</f>
        <v>45876.458333333336</v>
      </c>
      <c r="E5" s="121">
        <f>IFERROR(VLOOKUP(R5,'Patched date'!A:G,7,FALSE),$X$1)</f>
        <v>45876.791666666664</v>
      </c>
      <c r="F5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45876.458333333336</v>
      </c>
      <c r="G5" s="122" t="str">
        <f>IFERROR(IF(Table2[[#This Row],[START CET]]&gt;=DATEVALUE(TEXT(Table2[[#This Row],[START CET]],"MM/DD/YYYY"))+TIME(20,0,0),IF(H5&lt;=DATEVALUE(TEXT(Table2[[#This Row],[START CET]],"MM/DD/YYYY"))+TIME(23,59,59),Table2[[#This Row],[Day start CET]],TEXT(Table2[[#This Row],[START CET]]+1,"dddd")),Table2[[#This Row],[Day start CET]]),$X$1)</f>
        <v>Thursday</v>
      </c>
      <c r="H5" s="123">
        <f>IFERROR(Table2[[#This Row],[START CET]]+$Z$2,$X$1)</f>
        <v>45876.604166666337</v>
      </c>
      <c r="I5" s="123">
        <f>IFERROR(Table2[[#This Row],[END CET]]+$Z$2,$X$1)</f>
        <v>45876.937499999665</v>
      </c>
      <c r="J5" s="160">
        <f>IFERROR(IF(Table2[[#This Row],[START CET]]&gt;=DATEVALUE(TEXT(Table2[[#This Row],[START CET]],"MM/DD/YYYY"))+TIME(20,0,0),Table2[[#This Row],[START CET]]+1,Table2[[#This Row],[START CET]]),$X$1)</f>
        <v>45876.458333333336</v>
      </c>
      <c r="K5" s="122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5" s="124">
        <f>IFERROR(Table2[[#This Row],[START CET]]+$AA$2,$X$1)</f>
        <v>45876.666666666337</v>
      </c>
      <c r="M5" s="124">
        <f>IFERROR(Table2[[#This Row],[END CET]]+$AA$2,$X$1)</f>
        <v>45876.999999999665</v>
      </c>
      <c r="N5" s="125">
        <f>IFERROR(IF(E5&gt;D5,E5-D5,E5+1-D5),$X$1)</f>
        <v>0.33333333332848269</v>
      </c>
      <c r="O5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5" s="113"/>
      <c r="Q5" s="113"/>
      <c r="R5" s="193" t="s">
        <v>32</v>
      </c>
      <c r="S5" s="181"/>
      <c r="T5" s="179"/>
      <c r="X5" s="168"/>
      <c r="AB5" s="93"/>
    </row>
    <row r="6" spans="1:28">
      <c r="A6" s="118">
        <f>ROW()</f>
        <v>6</v>
      </c>
      <c r="B6" s="119">
        <f>IFERROR(VLOOKUP(Table2[[#This Row],[PD Number]],'Patched date'!A:G,6,FALSE),$X$1)</f>
        <v>45904.833333333299</v>
      </c>
      <c r="C6" s="120" t="str">
        <f>IFERROR(TEXT(B6, "DDDD"),$X$1)</f>
        <v>Thursday</v>
      </c>
      <c r="D6" s="121">
        <f>IFERROR(VLOOKUP(R6,'Patched date'!A:G,6,FALSE),$X$1)</f>
        <v>45904.833333333299</v>
      </c>
      <c r="E6" s="121">
        <f>IFERROR(VLOOKUP(R6,'Patched date'!A:G,7,FALSE),$X$1)</f>
        <v>45904.999999999964</v>
      </c>
      <c r="F6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45904.833333333299</v>
      </c>
      <c r="G6" s="122" t="str">
        <f>IFERROR(IF(Table2[[#This Row],[START CET]]&gt;=DATEVALUE(TEXT(Table2[[#This Row],[START CET]],"MM/DD/YYYY"))+TIME(20,0,0),IF(H6&lt;=DATEVALUE(TEXT(Table2[[#This Row],[START CET]],"MM/DD/YYYY"))+TIME(23,59,59),Table2[[#This Row],[Day start CET]],TEXT(Table2[[#This Row],[START CET]]+1,"dddd")),Table2[[#This Row],[Day start CET]]),$X$1)</f>
        <v>Thursday</v>
      </c>
      <c r="H6" s="123">
        <f>IFERROR(Table2[[#This Row],[START CET]]+$Z$2,$X$1)</f>
        <v>45904.9791666663</v>
      </c>
      <c r="I6" s="123">
        <f>IFERROR(Table2[[#This Row],[END CET]]+$Z$2,$X$1)</f>
        <v>45905.145833332965</v>
      </c>
      <c r="J6" s="160">
        <f>IFERROR(IF(Table2[[#This Row],[START CET]]&gt;=DATEVALUE(TEXT(Table2[[#This Row],[START CET]],"MM/DD/YYYY"))+TIME(20,0,0),Table2[[#This Row],[START CET]]+1,Table2[[#This Row],[START CET]]),$X$1)</f>
        <v>45905.833333333299</v>
      </c>
      <c r="K6" s="122" t="str">
        <f>IFERROR(IF(Table2[[#This Row],[START CET]]&gt;=DATEVALUE(TEXT(Table2[[#This Row],[START CET]],"MM/DD/YYYY"))+TIME(20,0,0),TEXT(Table2[[#This Row],[Date start CET]]+1,"dddd"),Table2[[#This Row],[Day start CET]]),$X$1)</f>
        <v>Friday</v>
      </c>
      <c r="L6" s="124">
        <f>IFERROR(Table2[[#This Row],[START CET]]+$AA$2,$X$1)</f>
        <v>45905.0416666663</v>
      </c>
      <c r="M6" s="124">
        <f>IFERROR(Table2[[#This Row],[END CET]]+$AA$2,$X$1)</f>
        <v>45905.208333332965</v>
      </c>
      <c r="N6" s="125">
        <f>IFERROR(IF(E6&gt;D6,E6-D6,E6+1-D6),$X$1)</f>
        <v>0.16666666666424135</v>
      </c>
      <c r="O6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6" s="113"/>
      <c r="Q6" s="113"/>
      <c r="R6" s="2" t="s">
        <v>33</v>
      </c>
      <c r="S6" s="164"/>
      <c r="T6" s="178"/>
      <c r="X6" s="168"/>
      <c r="Y6" t="s">
        <v>34</v>
      </c>
      <c r="Z6">
        <v>0.1875</v>
      </c>
      <c r="AA6">
        <v>0.25</v>
      </c>
      <c r="AB6" s="93"/>
    </row>
    <row r="7" spans="1:28">
      <c r="A7">
        <f>ROW()</f>
        <v>7</v>
      </c>
      <c r="B7" s="119">
        <f>IFERROR(VLOOKUP(Table2[[#This Row],[PD Number]],'Patched date'!A:G,6,FALSE),$X$1)</f>
        <v>45877.458333333336</v>
      </c>
      <c r="C7" s="120" t="str">
        <f>IFERROR(TEXT(B7, "DDDD"),$X$1)</f>
        <v>Friday</v>
      </c>
      <c r="D7" s="121">
        <f>IFERROR(VLOOKUP(R7,'Patched date'!A:G,6,FALSE),$X$1)</f>
        <v>45877.458333333336</v>
      </c>
      <c r="E7" s="121">
        <f>IFERROR(VLOOKUP(R7,'Patched date'!A:G,7,FALSE),$X$1)</f>
        <v>45877.791666666664</v>
      </c>
      <c r="F7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45877.458333333336</v>
      </c>
      <c r="G7" s="122" t="str">
        <f>IFERROR(IF(Table2[[#This Row],[START CET]]&gt;=DATEVALUE(TEXT(Table2[[#This Row],[START CET]],"MM/DD/YYYY"))+TIME(20,0,0),IF(H7&lt;=DATEVALUE(TEXT(Table2[[#This Row],[START CET]],"MM/DD/YYYY"))+TIME(23,59,59),Table2[[#This Row],[Day start CET]],TEXT(Table2[[#This Row],[START CET]]+1,"dddd")),Table2[[#This Row],[Day start CET]]),$X$1)</f>
        <v>Friday</v>
      </c>
      <c r="H7" s="123">
        <f>IFERROR(Table2[[#This Row],[START CET]]+$Z$2,$X$1)</f>
        <v>45877.604166666337</v>
      </c>
      <c r="I7" s="123">
        <f>IFERROR(Table2[[#This Row],[END CET]]+$Z$2,$X$1)</f>
        <v>45877.937499999665</v>
      </c>
      <c r="J7" s="160">
        <f>IFERROR(IF(Table2[[#This Row],[START CET]]&gt;=DATEVALUE(TEXT(Table2[[#This Row],[START CET]],"MM/DD/YYYY"))+TIME(20,0,0),Table2[[#This Row],[START CET]]+1,Table2[[#This Row],[START CET]]),$X$1)</f>
        <v>45877.458333333336</v>
      </c>
      <c r="K7" s="122" t="str">
        <f>IFERROR(IF(Table2[[#This Row],[START CET]]&gt;=DATEVALUE(TEXT(Table2[[#This Row],[START CET]],"MM/DD/YYYY"))+TIME(20,0,0),TEXT(Table2[[#This Row],[Date start CET]]+1,"dddd"),Table2[[#This Row],[Day start CET]]),$X$1)</f>
        <v>Friday</v>
      </c>
      <c r="L7" s="124">
        <f>IFERROR(Table2[[#This Row],[START CET]]+$AA$2,$X$1)</f>
        <v>45877.666666666337</v>
      </c>
      <c r="M7" s="124">
        <f>IFERROR(Table2[[#This Row],[END CET]]+$AA$2,$X$1)</f>
        <v>45877.999999999665</v>
      </c>
      <c r="N7" s="125">
        <f>IFERROR(IF(E7&gt;D7,E7-D7,E7+1-D7),$X$1)</f>
        <v>0.33333333332848269</v>
      </c>
      <c r="O7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7" s="113"/>
      <c r="Q7" s="113"/>
      <c r="R7" s="3" t="s">
        <v>35</v>
      </c>
      <c r="S7" s="175"/>
      <c r="T7" s="178"/>
      <c r="X7" s="168"/>
      <c r="AB7" s="93"/>
    </row>
    <row r="8" spans="1:28">
      <c r="A8" s="118">
        <f>ROW()</f>
        <v>8</v>
      </c>
      <c r="B8" s="119">
        <f>IFERROR(VLOOKUP(Table2[[#This Row],[PD Number]],'Patched date'!A:G,6,FALSE),$X$1)</f>
        <v>45905.833333333299</v>
      </c>
      <c r="C8" s="120" t="str">
        <f>IFERROR(TEXT(B8, "DDDD"),$X$1)</f>
        <v>Friday</v>
      </c>
      <c r="D8" s="121">
        <f>IFERROR(VLOOKUP(R8,'Patched date'!A:G,6,FALSE),$X$1)</f>
        <v>45905.833333333299</v>
      </c>
      <c r="E8" s="121">
        <f>IFERROR(VLOOKUP(R8,'Patched date'!A:G,7,FALSE),$X$1)</f>
        <v>45905.999999999964</v>
      </c>
      <c r="F8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45905.833333333299</v>
      </c>
      <c r="G8" s="122" t="str">
        <f>IFERROR(IF(Table2[[#This Row],[START CET]]&gt;=DATEVALUE(TEXT(Table2[[#This Row],[START CET]],"MM/DD/YYYY"))+TIME(20,0,0),IF(H8&lt;=DATEVALUE(TEXT(Table2[[#This Row],[START CET]],"MM/DD/YYYY"))+TIME(23,59,59),Table2[[#This Row],[Day start CET]],TEXT(Table2[[#This Row],[START CET]]+1,"dddd")),Table2[[#This Row],[Day start CET]]),$X$1)</f>
        <v>Friday</v>
      </c>
      <c r="H8" s="123">
        <f>IFERROR(Table2[[#This Row],[START CET]]+$Z$2,$X$1)</f>
        <v>45905.9791666663</v>
      </c>
      <c r="I8" s="123">
        <f>IFERROR(Table2[[#This Row],[END CET]]+$Z$2,$X$1)</f>
        <v>45906.145833332965</v>
      </c>
      <c r="J8" s="160">
        <f>IFERROR(IF(Table2[[#This Row],[START CET]]&gt;=DATEVALUE(TEXT(Table2[[#This Row],[START CET]],"MM/DD/YYYY"))+TIME(20,0,0),Table2[[#This Row],[START CET]]+1,Table2[[#This Row],[START CET]]),$X$1)</f>
        <v>45906.833333333299</v>
      </c>
      <c r="K8" s="122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8" s="124">
        <f>IFERROR(Table2[[#This Row],[START CET]]+$AA$2,$X$1)</f>
        <v>45906.0416666663</v>
      </c>
      <c r="M8" s="124">
        <f>IFERROR(Table2[[#This Row],[END CET]]+$AA$2,$X$1)</f>
        <v>45906.208333332965</v>
      </c>
      <c r="N8" s="125">
        <f>IFERROR(IF(E8&gt;D8,E8-D8,E8+1-D8),$X$1)</f>
        <v>0.16666666666424135</v>
      </c>
      <c r="O8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8" s="113"/>
      <c r="Q8" s="113"/>
      <c r="R8" s="2" t="s">
        <v>36</v>
      </c>
      <c r="S8" s="164"/>
      <c r="T8" s="178"/>
      <c r="X8" s="168"/>
      <c r="AB8" s="93"/>
    </row>
    <row r="9" spans="1:28">
      <c r="A9" s="118">
        <f>ROW()</f>
        <v>9</v>
      </c>
      <c r="B9" s="119">
        <f>IFERROR(VLOOKUP(Table2[[#This Row],[PD Number]],'Patched date'!A:G,6,FALSE),$X$1)</f>
        <v>45906.333333333299</v>
      </c>
      <c r="C9" s="120" t="str">
        <f>IFERROR(TEXT(B9, "DDDD"),$X$1)</f>
        <v>Saturday</v>
      </c>
      <c r="D9" s="121">
        <f>IFERROR(VLOOKUP(R9,'Patched date'!A:G,6,FALSE),$X$1)</f>
        <v>45906.333333333299</v>
      </c>
      <c r="E9" s="121">
        <f>IFERROR(VLOOKUP(R9,'Patched date'!A:G,7,FALSE),$X$1)</f>
        <v>45906.583333333299</v>
      </c>
      <c r="F9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45906.333333333299</v>
      </c>
      <c r="G9" s="122" t="str">
        <f>IFERROR(IF(Table2[[#This Row],[START CET]]&gt;=DATEVALUE(TEXT(Table2[[#This Row],[START CET]],"MM/DD/YYYY"))+TIME(20,0,0),IF(H9&lt;=DATEVALUE(TEXT(Table2[[#This Row],[START CET]],"MM/DD/YYYY"))+TIME(23,59,59),Table2[[#This Row],[Day start CET]],TEXT(Table2[[#This Row],[START CET]]+1,"dddd")),Table2[[#This Row],[Day start CET]]),$X$1)</f>
        <v>Saturday</v>
      </c>
      <c r="H9" s="123">
        <f>IFERROR(Table2[[#This Row],[START CET]]+$Z$2,$X$1)</f>
        <v>45906.4791666663</v>
      </c>
      <c r="I9" s="123">
        <f>IFERROR(Table2[[#This Row],[END CET]]+$Z$2,$X$1)</f>
        <v>45906.7291666663</v>
      </c>
      <c r="J9" s="160">
        <f>IFERROR(IF(Table2[[#This Row],[START CET]]&gt;=DATEVALUE(TEXT(Table2[[#This Row],[START CET]],"MM/DD/YYYY"))+TIME(20,0,0),Table2[[#This Row],[START CET]]+1,Table2[[#This Row],[START CET]]),$X$1)</f>
        <v>45906.333333333299</v>
      </c>
      <c r="K9" s="122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9" s="124">
        <f>IFERROR(Table2[[#This Row],[START CET]]+$AA$2,$X$1)</f>
        <v>45906.5416666663</v>
      </c>
      <c r="M9" s="124">
        <f>IFERROR(Table2[[#This Row],[END CET]]+$AA$2,$X$1)</f>
        <v>45906.7916666663</v>
      </c>
      <c r="N9" s="125">
        <f>IFERROR(IF(E9&gt;D9,E9-D9,E9+1-D9),$X$1)</f>
        <v>0.25</v>
      </c>
      <c r="O9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9" s="113"/>
      <c r="Q9" s="113"/>
      <c r="R9" s="46" t="s">
        <v>37</v>
      </c>
      <c r="S9" s="163"/>
      <c r="T9" s="179"/>
      <c r="Z9" s="134"/>
      <c r="AA9" s="134"/>
    </row>
    <row r="10" spans="1:28">
      <c r="A10" s="118">
        <f>ROW()</f>
        <v>10</v>
      </c>
      <c r="B10" s="76">
        <f>IFERROR(VLOOKUP(Table2[[#This Row],[PD Number]],'Patched date'!A:G,6,FALSE),$X$1)</f>
        <v>45907.333333333299</v>
      </c>
      <c r="C10" s="77" t="str">
        <f>IFERROR(TEXT(B10, "DDDD"),$X$1)</f>
        <v>Sunday</v>
      </c>
      <c r="D10" s="34">
        <f>IFERROR(VLOOKUP(R10,'Patched date'!A:G,6,FALSE),$X$1)</f>
        <v>45907.333333333299</v>
      </c>
      <c r="E10" s="34">
        <f>IFERROR(VLOOKUP(R10,'Patched date'!A:G,7,FALSE),$X$1)</f>
        <v>45907.583333333299</v>
      </c>
      <c r="F10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45907.333333333299</v>
      </c>
      <c r="G10" s="78" t="str">
        <f>IFERROR(IF(Table2[[#This Row],[START CET]]&gt;=DATEVALUE(TEXT(Table2[[#This Row],[START CET]],"MM/DD/YYYY"))+TIME(20,0,0),IF(H10&lt;=DATEVALUE(TEXT(Table2[[#This Row],[START CET]],"MM/DD/YYYY"))+TIME(23,59,59),Table2[[#This Row],[Day start CET]],TEXT(Table2[[#This Row],[START CET]]+1,"dddd")),Table2[[#This Row],[Day start CET]]),$X$1)</f>
        <v>Sunday</v>
      </c>
      <c r="H10" s="35">
        <f>IFERROR(Table2[[#This Row],[START CET]]+$Z$2,$X$1)</f>
        <v>45907.4791666663</v>
      </c>
      <c r="I10" s="35">
        <f>IFERROR(Table2[[#This Row],[END CET]]+$Z$2,$X$1)</f>
        <v>45907.7291666663</v>
      </c>
      <c r="J10" s="159">
        <f>IFERROR(IF(Table2[[#This Row],[START CET]]&gt;=DATEVALUE(TEXT(Table2[[#This Row],[START CET]],"MM/DD/YYYY"))+TIME(20,0,0),Table2[[#This Row],[START CET]]+1,Table2[[#This Row],[START CET]]),$X$1)</f>
        <v>45907.333333333299</v>
      </c>
      <c r="K10" s="78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10" s="36">
        <f>IFERROR(Table2[[#This Row],[START CET]]+$AA$2,$X$1)</f>
        <v>45907.5416666663</v>
      </c>
      <c r="M10" s="36">
        <f>IFERROR(Table2[[#This Row],[END CET]]+$AA$2,$X$1)</f>
        <v>45907.7916666663</v>
      </c>
      <c r="N10" s="37">
        <f>IFERROR(IF(E10&gt;D10,E10-D10,E10+1-D10),$X$1)</f>
        <v>0.25</v>
      </c>
      <c r="O10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0" s="113"/>
      <c r="Q10" s="113"/>
      <c r="R10" s="2" t="s">
        <v>38</v>
      </c>
      <c r="S10" s="164"/>
      <c r="T10" s="178"/>
    </row>
    <row r="11" spans="1:28">
      <c r="A11" s="118">
        <f>ROW()</f>
        <v>11</v>
      </c>
      <c r="B11" s="76">
        <f>IFERROR(VLOOKUP(Table2[[#This Row],[PD Number]],'Patched date'!A:G,6,FALSE),$X$1)</f>
        <v>45908.333333333299</v>
      </c>
      <c r="C11" s="77" t="str">
        <f>IFERROR(TEXT(B11, "DDDD"),$X$1)</f>
        <v>Monday</v>
      </c>
      <c r="D11" s="34">
        <f>IFERROR(VLOOKUP(R11,'Patched date'!A:G,6,FALSE),$X$1)</f>
        <v>45908.333333333299</v>
      </c>
      <c r="E11" s="34">
        <f>IFERROR(VLOOKUP(R11,'Patched date'!A:G,7,FALSE),$X$1)</f>
        <v>45908.583333333299</v>
      </c>
      <c r="F11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45908.333333333299</v>
      </c>
      <c r="G11" s="78" t="str">
        <f>IFERROR(IF(Table2[[#This Row],[START CET]]&gt;=DATEVALUE(TEXT(Table2[[#This Row],[START CET]],"MM/DD/YYYY"))+TIME(20,0,0),IF(H11&lt;=DATEVALUE(TEXT(Table2[[#This Row],[START CET]],"MM/DD/YYYY"))+TIME(23,59,59),Table2[[#This Row],[Day start CET]],TEXT(Table2[[#This Row],[START CET]]+1,"dddd")),Table2[[#This Row],[Day start CET]]),$X$1)</f>
        <v>Monday</v>
      </c>
      <c r="H11" s="35">
        <f>IFERROR(Table2[[#This Row],[START CET]]+$Z$2,$X$1)</f>
        <v>45908.4791666663</v>
      </c>
      <c r="I11" s="35">
        <f>IFERROR(Table2[[#This Row],[END CET]]+$Z$2,$X$1)</f>
        <v>45908.7291666663</v>
      </c>
      <c r="J11" s="159">
        <f>IFERROR(IF(Table2[[#This Row],[START CET]]&gt;=DATEVALUE(TEXT(Table2[[#This Row],[START CET]],"MM/DD/YYYY"))+TIME(20,0,0),Table2[[#This Row],[START CET]]+1,Table2[[#This Row],[START CET]]),$X$1)</f>
        <v>45908.333333333299</v>
      </c>
      <c r="K11" s="78" t="str">
        <f>IFERROR(IF(Table2[[#This Row],[START CET]]&gt;=DATEVALUE(TEXT(Table2[[#This Row],[START CET]],"MM/DD/YYYY"))+TIME(20,0,0),TEXT(Table2[[#This Row],[Date start CET]]+1,"dddd"),Table2[[#This Row],[Day start CET]]),$X$1)</f>
        <v>Monday</v>
      </c>
      <c r="L11" s="36">
        <f>IFERROR(Table2[[#This Row],[START CET]]+$AA$2,$X$1)</f>
        <v>45908.5416666663</v>
      </c>
      <c r="M11" s="36">
        <f>IFERROR(Table2[[#This Row],[END CET]]+$AA$2,$X$1)</f>
        <v>45908.7916666663</v>
      </c>
      <c r="N11" s="37">
        <f>IFERROR(IF(E11&gt;D11,E11-D11,E11+1-D11),$X$1)</f>
        <v>0.25</v>
      </c>
      <c r="O11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1" s="113"/>
      <c r="Q11" s="113"/>
      <c r="R11" s="2" t="s">
        <v>39</v>
      </c>
      <c r="S11" s="164"/>
      <c r="T11" s="178"/>
    </row>
    <row r="12" spans="1:28">
      <c r="A12" s="118">
        <f>ROW()</f>
        <v>12</v>
      </c>
      <c r="B12" s="119">
        <f>IFERROR(VLOOKUP(Table2[[#This Row],[PD Number]],'Patched date'!A:G,6,FALSE),$X$1)</f>
        <v>45909.333333333299</v>
      </c>
      <c r="C12" s="120" t="str">
        <f>IFERROR(TEXT(B12, "DDDD"),$X$1)</f>
        <v>Tuesday</v>
      </c>
      <c r="D12" s="121">
        <f>IFERROR(VLOOKUP(R12,'Patched date'!A:G,6,FALSE),$X$1)</f>
        <v>45909.333333333299</v>
      </c>
      <c r="E12" s="121">
        <f>IFERROR(VLOOKUP(R12,'Patched date'!A:G,7,FALSE),$X$1)</f>
        <v>45909.583333333299</v>
      </c>
      <c r="F12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45909.333333333299</v>
      </c>
      <c r="G12" s="122" t="str">
        <f>IFERROR(IF(Table2[[#This Row],[START CET]]&gt;=DATEVALUE(TEXT(Table2[[#This Row],[START CET]],"MM/DD/YYYY"))+TIME(20,0,0),IF(H12&lt;=DATEVALUE(TEXT(Table2[[#This Row],[START CET]],"MM/DD/YYYY"))+TIME(23,59,59),Table2[[#This Row],[Day start CET]],TEXT(Table2[[#This Row],[START CET]]+1,"dddd")),Table2[[#This Row],[Day start CET]]),$X$1)</f>
        <v>Tuesday</v>
      </c>
      <c r="H12" s="123">
        <f>IFERROR(Table2[[#This Row],[START CET]]+$Z$2,$X$1)</f>
        <v>45909.4791666663</v>
      </c>
      <c r="I12" s="123">
        <f>IFERROR(Table2[[#This Row],[END CET]]+$Z$2,$X$1)</f>
        <v>45909.7291666663</v>
      </c>
      <c r="J12" s="160">
        <f>IFERROR(IF(Table2[[#This Row],[START CET]]&gt;=DATEVALUE(TEXT(Table2[[#This Row],[START CET]],"MM/DD/YYYY"))+TIME(20,0,0),Table2[[#This Row],[START CET]]+1,Table2[[#This Row],[START CET]]),$X$1)</f>
        <v>45909.333333333299</v>
      </c>
      <c r="K12" s="122" t="str">
        <f>IFERROR(IF(Table2[[#This Row],[START CET]]&gt;=DATEVALUE(TEXT(Table2[[#This Row],[START CET]],"MM/DD/YYYY"))+TIME(20,0,0),TEXT(Table2[[#This Row],[Date start CET]]+1,"dddd"),Table2[[#This Row],[Day start CET]]),$X$1)</f>
        <v>Tuesday</v>
      </c>
      <c r="L12" s="124">
        <f>IFERROR(Table2[[#This Row],[START CET]]+$AA$2,$X$1)</f>
        <v>45909.5416666663</v>
      </c>
      <c r="M12" s="124">
        <f>IFERROR(Table2[[#This Row],[END CET]]+$AA$2,$X$1)</f>
        <v>45909.7916666663</v>
      </c>
      <c r="N12" s="125">
        <f>IFERROR(IF(E12&gt;D12,E12-D12,E12+1-D12),$X$1)</f>
        <v>0.25</v>
      </c>
      <c r="O12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2" s="195"/>
      <c r="Q12" s="113"/>
      <c r="R12" s="182" t="s">
        <v>40</v>
      </c>
      <c r="S12" s="164"/>
      <c r="T12" s="178"/>
    </row>
    <row r="13" spans="1:28">
      <c r="A13" s="118">
        <f>ROW()</f>
        <v>13</v>
      </c>
      <c r="B13" s="76">
        <f>IFERROR(VLOOKUP(Table2[[#This Row],[PD Number]],'Patched date'!A:G,6,FALSE),$X$1)</f>
        <v>45910.833333333299</v>
      </c>
      <c r="C13" s="77" t="str">
        <f>IFERROR(TEXT(B13, "DDDD"),$X$1)</f>
        <v>Wednesday</v>
      </c>
      <c r="D13" s="34">
        <f>IFERROR(VLOOKUP(R13,'Patched date'!A:G,6,FALSE),$X$1)</f>
        <v>45910.833333333299</v>
      </c>
      <c r="E13" s="34">
        <f>IFERROR(VLOOKUP(R13,'Patched date'!A:G,7,FALSE),$X$1)</f>
        <v>45910.999999999964</v>
      </c>
      <c r="F13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45910.833333333299</v>
      </c>
      <c r="G13" s="78" t="str">
        <f>IFERROR(IF(Table2[[#This Row],[START CET]]&gt;=DATEVALUE(TEXT(Table2[[#This Row],[START CET]],"MM/DD/YYYY"))+TIME(20,0,0),IF(H13&lt;=DATEVALUE(TEXT(Table2[[#This Row],[START CET]],"MM/DD/YYYY"))+TIME(23,59,59),Table2[[#This Row],[Day start CET]],TEXT(Table2[[#This Row],[START CET]]+1,"dddd")),Table2[[#This Row],[Day start CET]]),$X$1)</f>
        <v>Wednesday</v>
      </c>
      <c r="H13" s="35">
        <f>IFERROR(Table2[[#This Row],[START CET]]+$Z$2,$X$1)</f>
        <v>45910.9791666663</v>
      </c>
      <c r="I13" s="35">
        <f>IFERROR(Table2[[#This Row],[END CET]]+$Z$2,$X$1)</f>
        <v>45911.145833332965</v>
      </c>
      <c r="J13" s="159">
        <f>IFERROR(IF(Table2[[#This Row],[START CET]]&gt;=DATEVALUE(TEXT(Table2[[#This Row],[START CET]],"MM/DD/YYYY"))+TIME(20,0,0),Table2[[#This Row],[START CET]]+1,Table2[[#This Row],[START CET]]),$X$1)</f>
        <v>45911.833333333299</v>
      </c>
      <c r="K13" s="78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13" s="36">
        <f>IFERROR(Table2[[#This Row],[START CET]]+$AA$2,$X$1)</f>
        <v>45911.0416666663</v>
      </c>
      <c r="M13" s="36">
        <f>IFERROR(Table2[[#This Row],[END CET]]+$AA$2,$X$1)</f>
        <v>45911.208333332965</v>
      </c>
      <c r="N13" s="37">
        <f>IFERROR(IF(E13&gt;D13,E13-D13,E13+1-D13),$X$1)</f>
        <v>0.16666666666424135</v>
      </c>
      <c r="O13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3" s="113"/>
      <c r="Q13" s="113"/>
      <c r="R13" s="2" t="s">
        <v>41</v>
      </c>
      <c r="S13" s="164"/>
      <c r="T13" s="178"/>
    </row>
    <row r="14" spans="1:28">
      <c r="A14">
        <f>ROW()</f>
        <v>14</v>
      </c>
      <c r="B14" s="76">
        <f>IFERROR(VLOOKUP(Table2[[#This Row],[PD Number]],'Patched date'!A:G,6,FALSE),$X$1)</f>
        <v>45911.041666666635</v>
      </c>
      <c r="C14" s="77" t="str">
        <f>IFERROR(TEXT(B14, "DDDD"),$X$1)</f>
        <v>Thursday</v>
      </c>
      <c r="D14" s="34">
        <f>IFERROR(VLOOKUP(R14,'Patched date'!A:G,6,FALSE),$X$1)</f>
        <v>45911.041666666635</v>
      </c>
      <c r="E14" s="34">
        <f>IFERROR(VLOOKUP(R14,'Patched date'!A:G,7,FALSE),$X$1)</f>
        <v>45911.208333333299</v>
      </c>
      <c r="F14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45911.041666666635</v>
      </c>
      <c r="G14" s="78" t="str">
        <f>IFERROR(IF(Table2[[#This Row],[START CET]]&gt;=DATEVALUE(TEXT(Table2[[#This Row],[START CET]],"MM/DD/YYYY"))+TIME(20,0,0),IF(H14&lt;=DATEVALUE(TEXT(Table2[[#This Row],[START CET]],"MM/DD/YYYY"))+TIME(23,59,59),Table2[[#This Row],[Day start CET]],TEXT(Table2[[#This Row],[START CET]]+1,"dddd")),Table2[[#This Row],[Day start CET]]),$X$1)</f>
        <v>Thursday</v>
      </c>
      <c r="H14" s="35">
        <f>IFERROR(Table2[[#This Row],[START CET]]+$Z$2,$X$1)</f>
        <v>45911.187499999636</v>
      </c>
      <c r="I14" s="35">
        <f>IFERROR(Table2[[#This Row],[END CET]]+$Z$2,$X$1)</f>
        <v>45911.3541666663</v>
      </c>
      <c r="J14" s="159">
        <f>IFERROR(IF(Table2[[#This Row],[START CET]]&gt;=DATEVALUE(TEXT(Table2[[#This Row],[START CET]],"MM/DD/YYYY"))+TIME(20,0,0),Table2[[#This Row],[START CET]]+1,Table2[[#This Row],[START CET]]),$X$1)</f>
        <v>45911.041666666635</v>
      </c>
      <c r="K14" s="78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14" s="36">
        <f>IFERROR(Table2[[#This Row],[START CET]]+$AA$2,$X$1)</f>
        <v>45911.249999999636</v>
      </c>
      <c r="M14" s="36">
        <f>IFERROR(Table2[[#This Row],[END CET]]+$AA$2,$X$1)</f>
        <v>45911.4166666663</v>
      </c>
      <c r="N14" s="37">
        <f>IFERROR(IF(E14&gt;D14,E14-D14,E14+1-D14),$X$1)</f>
        <v>0.16666666666424135</v>
      </c>
      <c r="O14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4" s="113"/>
      <c r="Q14" s="113"/>
      <c r="R14" s="2" t="s">
        <v>42</v>
      </c>
      <c r="S14" s="164"/>
      <c r="T14" s="178"/>
    </row>
    <row r="15" spans="1:28">
      <c r="A15">
        <f>ROW()</f>
        <v>15</v>
      </c>
      <c r="B15" s="119">
        <f>IFERROR(VLOOKUP(Table2[[#This Row],[PD Number]],'Patched date'!A:G,6,FALSE),$X$1)</f>
        <v>45911.333333333299</v>
      </c>
      <c r="C15" s="120" t="str">
        <f>IFERROR(TEXT(B15, "DDDD"),$X$1)</f>
        <v>Thursday</v>
      </c>
      <c r="D15" s="121">
        <f>IFERROR(VLOOKUP(R15,'Patched date'!A:G,6,FALSE),$X$1)</f>
        <v>45911.333333333299</v>
      </c>
      <c r="E15" s="121">
        <f>IFERROR(VLOOKUP(R15,'Patched date'!A:G,7,FALSE),$X$1)</f>
        <v>45911.583333333299</v>
      </c>
      <c r="F15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45911.333333333299</v>
      </c>
      <c r="G15" s="122" t="str">
        <f>IFERROR(IF(Table2[[#This Row],[START CET]]&gt;=DATEVALUE(TEXT(Table2[[#This Row],[START CET]],"MM/DD/YYYY"))+TIME(20,0,0),IF(H15&lt;=DATEVALUE(TEXT(Table2[[#This Row],[START CET]],"MM/DD/YYYY"))+TIME(23,59,59),Table2[[#This Row],[Day start CET]],TEXT(Table2[[#This Row],[START CET]]+1,"dddd")),Table2[[#This Row],[Day start CET]]),$X$1)</f>
        <v>Thursday</v>
      </c>
      <c r="H15" s="123">
        <f>IFERROR(Table2[[#This Row],[START CET]]+$Z$2,$X$1)</f>
        <v>45911.4791666663</v>
      </c>
      <c r="I15" s="123">
        <f>IFERROR(Table2[[#This Row],[END CET]]+$Z$2,$X$1)</f>
        <v>45911.7291666663</v>
      </c>
      <c r="J15" s="160">
        <f>IFERROR(IF(Table2[[#This Row],[START CET]]&gt;=DATEVALUE(TEXT(Table2[[#This Row],[START CET]],"MM/DD/YYYY"))+TIME(20,0,0),Table2[[#This Row],[START CET]]+1,Table2[[#This Row],[START CET]]),$X$1)</f>
        <v>45911.333333333299</v>
      </c>
      <c r="K15" s="122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15" s="124">
        <f>IFERROR(Table2[[#This Row],[START CET]]+$AA$2,$X$1)</f>
        <v>45911.5416666663</v>
      </c>
      <c r="M15" s="124">
        <f>IFERROR(Table2[[#This Row],[END CET]]+$AA$2,$X$1)</f>
        <v>45911.7916666663</v>
      </c>
      <c r="N15" s="125">
        <f>IFERROR(IF(E15&gt;D15,E15-D15,E15+1-D15),$X$1)</f>
        <v>0.25</v>
      </c>
      <c r="O15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5" s="113"/>
      <c r="Q15" s="113"/>
      <c r="R15" s="150" t="s">
        <v>43</v>
      </c>
      <c r="S15" s="163"/>
      <c r="T15" s="179"/>
    </row>
    <row r="16" spans="1:28">
      <c r="A16">
        <f>ROW()</f>
        <v>16</v>
      </c>
      <c r="B16" s="76">
        <f>IFERROR(VLOOKUP(Table2[[#This Row],[PD Number]],'Patched date'!A:G,6,FALSE),$X$1)</f>
        <v>45911.833333333299</v>
      </c>
      <c r="C16" s="77" t="str">
        <f>IFERROR(TEXT(B16, "DDDD"),$X$1)</f>
        <v>Thursday</v>
      </c>
      <c r="D16" s="34">
        <f>IFERROR(VLOOKUP(R16,'Patched date'!A:G,6,FALSE),$X$1)</f>
        <v>45911.833333333299</v>
      </c>
      <c r="E16" s="34">
        <f>IFERROR(VLOOKUP(R16,'Patched date'!A:G,7,FALSE),$X$1)</f>
        <v>45911.999999999964</v>
      </c>
      <c r="F16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45911.833333333299</v>
      </c>
      <c r="G16" s="78" t="str">
        <f>IFERROR(IF(Table2[[#This Row],[START CET]]&gt;=DATEVALUE(TEXT(Table2[[#This Row],[START CET]],"MM/DD/YYYY"))+TIME(20,0,0),IF(H16&lt;=DATEVALUE(TEXT(Table2[[#This Row],[START CET]],"MM/DD/YYYY"))+TIME(23,59,59),Table2[[#This Row],[Day start CET]],TEXT(Table2[[#This Row],[START CET]]+1,"dddd")),Table2[[#This Row],[Day start CET]]),$X$1)</f>
        <v>Thursday</v>
      </c>
      <c r="H16" s="35">
        <f>IFERROR(Table2[[#This Row],[START CET]]+$Z$2,$X$1)</f>
        <v>45911.9791666663</v>
      </c>
      <c r="I16" s="35">
        <f>IFERROR(Table2[[#This Row],[END CET]]+$Z$2,$X$1)</f>
        <v>45912.145833332965</v>
      </c>
      <c r="J16" s="159">
        <f>IFERROR(IF(Table2[[#This Row],[START CET]]&gt;=DATEVALUE(TEXT(Table2[[#This Row],[START CET]],"MM/DD/YYYY"))+TIME(20,0,0),Table2[[#This Row],[START CET]]+1,Table2[[#This Row],[START CET]]),$X$1)</f>
        <v>45912.833333333299</v>
      </c>
      <c r="K16" s="78" t="str">
        <f>IFERROR(IF(Table2[[#This Row],[START CET]]&gt;=DATEVALUE(TEXT(Table2[[#This Row],[START CET]],"MM/DD/YYYY"))+TIME(20,0,0),TEXT(Table2[[#This Row],[Date start CET]]+1,"dddd"),Table2[[#This Row],[Day start CET]]),$X$1)</f>
        <v>Friday</v>
      </c>
      <c r="L16" s="36">
        <f>IFERROR(Table2[[#This Row],[START CET]]+$AA$2,$X$1)</f>
        <v>45912.0416666663</v>
      </c>
      <c r="M16" s="36">
        <f>IFERROR(Table2[[#This Row],[END CET]]+$AA$2,$X$1)</f>
        <v>45912.208333332965</v>
      </c>
      <c r="N16" s="37">
        <f>IFERROR(IF(E16&gt;D16,E16-D16,E16+1-D16),$X$1)</f>
        <v>0.16666666666424135</v>
      </c>
      <c r="O16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6" s="113"/>
      <c r="Q16" s="113"/>
      <c r="R16" s="2" t="s">
        <v>44</v>
      </c>
      <c r="S16" s="164"/>
      <c r="T16" s="178"/>
    </row>
    <row r="17" spans="1:20">
      <c r="A17">
        <f>ROW()</f>
        <v>17</v>
      </c>
      <c r="B17" s="76">
        <f>IFERROR(VLOOKUP(Table2[[#This Row],[PD Number]],'Patched date'!A:G,6,FALSE),$X$1)</f>
        <v>45912.333333333299</v>
      </c>
      <c r="C17" s="77" t="str">
        <f>IFERROR(TEXT(B17, "DDDD"),$X$1)</f>
        <v>Friday</v>
      </c>
      <c r="D17" s="34">
        <f>IFERROR(VLOOKUP(R17,'Patched date'!A:G,6,FALSE),$X$1)</f>
        <v>45912.333333333299</v>
      </c>
      <c r="E17" s="34">
        <f>IFERROR(VLOOKUP(R17,'Patched date'!A:G,7,FALSE),$X$1)</f>
        <v>45912.583333333299</v>
      </c>
      <c r="F17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45912.333333333299</v>
      </c>
      <c r="G17" s="78" t="str">
        <f>IFERROR(IF(Table2[[#This Row],[START CET]]&gt;=DATEVALUE(TEXT(Table2[[#This Row],[START CET]],"MM/DD/YYYY"))+TIME(20,0,0),IF(H17&lt;=DATEVALUE(TEXT(Table2[[#This Row],[START CET]],"MM/DD/YYYY"))+TIME(23,59,59),Table2[[#This Row],[Day start CET]],TEXT(Table2[[#This Row],[START CET]]+1,"dddd")),Table2[[#This Row],[Day start CET]]),$X$1)</f>
        <v>Friday</v>
      </c>
      <c r="H17" s="35">
        <f>IFERROR(Table2[[#This Row],[START CET]]+$Z$2,$X$1)</f>
        <v>45912.4791666663</v>
      </c>
      <c r="I17" s="35">
        <f>IFERROR(Table2[[#This Row],[END CET]]+$Z$2,$X$1)</f>
        <v>45912.7291666663</v>
      </c>
      <c r="J17" s="159">
        <f>IFERROR(IF(Table2[[#This Row],[START CET]]&gt;=DATEVALUE(TEXT(Table2[[#This Row],[START CET]],"MM/DD/YYYY"))+TIME(20,0,0),Table2[[#This Row],[START CET]]+1,Table2[[#This Row],[START CET]]),$X$1)</f>
        <v>45912.333333333299</v>
      </c>
      <c r="K17" s="78" t="str">
        <f>IFERROR(IF(Table2[[#This Row],[START CET]]&gt;=DATEVALUE(TEXT(Table2[[#This Row],[START CET]],"MM/DD/YYYY"))+TIME(20,0,0),TEXT(Table2[[#This Row],[Date start CET]]+1,"dddd"),Table2[[#This Row],[Day start CET]]),$X$1)</f>
        <v>Friday</v>
      </c>
      <c r="L17" s="36">
        <f>IFERROR(Table2[[#This Row],[START CET]]+$AA$2,$X$1)</f>
        <v>45912.5416666663</v>
      </c>
      <c r="M17" s="36">
        <f>IFERROR(Table2[[#This Row],[END CET]]+$AA$2,$X$1)</f>
        <v>45912.7916666663</v>
      </c>
      <c r="N17" s="37">
        <f>IFERROR(IF(E17&gt;D17,E17-D17,E17+1-D17),$X$1)</f>
        <v>0.25</v>
      </c>
      <c r="O17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7" s="113"/>
      <c r="Q17" s="113"/>
      <c r="R17" s="2" t="s">
        <v>45</v>
      </c>
      <c r="S17" s="164"/>
      <c r="T17" s="178"/>
    </row>
    <row r="18" spans="1:20">
      <c r="A18">
        <f>ROW()</f>
        <v>18</v>
      </c>
      <c r="B18" s="76">
        <f>IFERROR(VLOOKUP(Table2[[#This Row],[PD Number]],'Patched date'!A:G,6,FALSE),$X$1)</f>
        <v>45913.041666666635</v>
      </c>
      <c r="C18" s="77" t="str">
        <f>IFERROR(TEXT(B18, "DDDD"),$X$1)</f>
        <v>Saturday</v>
      </c>
      <c r="D18" s="34">
        <f>IFERROR(VLOOKUP(R18,'Patched date'!A:G,6,FALSE),$X$1)</f>
        <v>45913.041666666635</v>
      </c>
      <c r="E18" s="34">
        <f>IFERROR(VLOOKUP(R18,'Patched date'!A:G,7,FALSE),$X$1)</f>
        <v>45913.208333333299</v>
      </c>
      <c r="F18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45913.041666666635</v>
      </c>
      <c r="G18" s="78" t="str">
        <f>IFERROR(IF(Table2[[#This Row],[START CET]]&gt;=DATEVALUE(TEXT(Table2[[#This Row],[START CET]],"MM/DD/YYYY"))+TIME(20,0,0),IF(H18&lt;=DATEVALUE(TEXT(Table2[[#This Row],[START CET]],"MM/DD/YYYY"))+TIME(23,59,59),Table2[[#This Row],[Day start CET]],TEXT(Table2[[#This Row],[START CET]]+1,"dddd")),Table2[[#This Row],[Day start CET]]),$X$1)</f>
        <v>Saturday</v>
      </c>
      <c r="H18" s="35">
        <f>IFERROR(Table2[[#This Row],[START CET]]+$Z$2,$X$1)</f>
        <v>45913.187499999636</v>
      </c>
      <c r="I18" s="35">
        <f>IFERROR(Table2[[#This Row],[END CET]]+$Z$2,$X$1)</f>
        <v>45913.3541666663</v>
      </c>
      <c r="J18" s="159">
        <f>IFERROR(IF(Table2[[#This Row],[START CET]]&gt;=DATEVALUE(TEXT(Table2[[#This Row],[START CET]],"MM/DD/YYYY"))+TIME(20,0,0),Table2[[#This Row],[START CET]]+1,Table2[[#This Row],[START CET]]),$X$1)</f>
        <v>45913.041666666635</v>
      </c>
      <c r="K18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18" s="36">
        <f>IFERROR(Table2[[#This Row],[START CET]]+$AA$2,$X$1)</f>
        <v>45913.249999999636</v>
      </c>
      <c r="M18" s="36">
        <f>IFERROR(Table2[[#This Row],[END CET]]+$AA$2,$X$1)</f>
        <v>45913.4166666663</v>
      </c>
      <c r="N18" s="37">
        <f>IFERROR(IF(E18&gt;D18,E18-D18,E18+1-D18),$X$1)</f>
        <v>0.16666666666424135</v>
      </c>
      <c r="O18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8" s="113"/>
      <c r="Q18" s="113"/>
      <c r="R18" s="182" t="s">
        <v>46</v>
      </c>
      <c r="S18" s="164"/>
      <c r="T18" s="178"/>
    </row>
    <row r="19" spans="1:20">
      <c r="A19">
        <f>ROW()</f>
        <v>19</v>
      </c>
      <c r="B19" s="76">
        <f>IFERROR(VLOOKUP(Table2[[#This Row],[PD Number]],'Patched date'!A:G,6,FALSE),$X$1)</f>
        <v>45913.166666666635</v>
      </c>
      <c r="C19" s="77" t="str">
        <f>IFERROR(TEXT(B19, "DDDD"),$X$1)</f>
        <v>Saturday</v>
      </c>
      <c r="D19" s="34">
        <f>IFERROR(VLOOKUP(R19,'Patched date'!A:G,6,FALSE),$X$1)</f>
        <v>45913.166666666635</v>
      </c>
      <c r="E19" s="34">
        <f>IFERROR(VLOOKUP(R19,'Patched date'!A:G,7,FALSE),$X$1)</f>
        <v>45913.333333333299</v>
      </c>
      <c r="F19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45913.166666666635</v>
      </c>
      <c r="G19" s="78" t="str">
        <f>IFERROR(IF(Table2[[#This Row],[START CET]]&gt;=DATEVALUE(TEXT(Table2[[#This Row],[START CET]],"MM/DD/YYYY"))+TIME(20,0,0),IF(H19&lt;=DATEVALUE(TEXT(Table2[[#This Row],[START CET]],"MM/DD/YYYY"))+TIME(23,59,59),Table2[[#This Row],[Day start CET]],TEXT(Table2[[#This Row],[START CET]]+1,"dddd")),Table2[[#This Row],[Day start CET]]),$X$1)</f>
        <v>Saturday</v>
      </c>
      <c r="H19" s="35">
        <f>IFERROR(Table2[[#This Row],[START CET]]+$Z$2,$X$1)</f>
        <v>45913.312499999636</v>
      </c>
      <c r="I19" s="35">
        <f>IFERROR(Table2[[#This Row],[END CET]]+$Z$2,$X$1)</f>
        <v>45913.4791666663</v>
      </c>
      <c r="J19" s="159">
        <f>IFERROR(IF(Table2[[#This Row],[START CET]]&gt;=DATEVALUE(TEXT(Table2[[#This Row],[START CET]],"MM/DD/YYYY"))+TIME(20,0,0),Table2[[#This Row],[START CET]]+1,Table2[[#This Row],[START CET]]),$X$1)</f>
        <v>45913.166666666635</v>
      </c>
      <c r="K19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19" s="36">
        <f>IFERROR(Table2[[#This Row],[START CET]]+$AA$2,$X$1)</f>
        <v>45913.374999999636</v>
      </c>
      <c r="M19" s="36">
        <f>IFERROR(Table2[[#This Row],[END CET]]+$AA$2,$X$1)</f>
        <v>45913.5416666663</v>
      </c>
      <c r="N19" s="37">
        <f>IFERROR(IF(E19&gt;D19,E19-D19,E19+1-D19),$X$1)</f>
        <v>0.16666666666424135</v>
      </c>
      <c r="O19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19" s="113"/>
      <c r="Q19" s="113"/>
      <c r="R19" s="182" t="s">
        <v>47</v>
      </c>
      <c r="S19" s="164"/>
      <c r="T19" s="178"/>
    </row>
    <row r="20" spans="1:20">
      <c r="A20">
        <f>ROW()</f>
        <v>20</v>
      </c>
      <c r="B20" s="76">
        <f>IFERROR(VLOOKUP(Table2[[#This Row],[PD Number]],'Patched date'!A:G,6,FALSE),$X$1)</f>
        <v>45913.666666666635</v>
      </c>
      <c r="C20" s="77" t="str">
        <f>IFERROR(TEXT(B20, "DDDD"),$X$1)</f>
        <v>Saturday</v>
      </c>
      <c r="D20" s="34">
        <f>IFERROR(VLOOKUP(R20,'Patched date'!A:G,6,FALSE),$X$1)</f>
        <v>45913.666666666635</v>
      </c>
      <c r="E20" s="34">
        <f>IFERROR(VLOOKUP(R20,'Patched date'!A:G,7,FALSE),$X$1)</f>
        <v>45913.833333333299</v>
      </c>
      <c r="F20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45913.666666666635</v>
      </c>
      <c r="G20" s="78" t="str">
        <f>IFERROR(IF(Table2[[#This Row],[START CET]]&gt;=DATEVALUE(TEXT(Table2[[#This Row],[START CET]],"MM/DD/YYYY"))+TIME(20,0,0),IF(H20&lt;=DATEVALUE(TEXT(Table2[[#This Row],[START CET]],"MM/DD/YYYY"))+TIME(23,59,59),Table2[[#This Row],[Day start CET]],TEXT(Table2[[#This Row],[START CET]]+1,"dddd")),Table2[[#This Row],[Day start CET]]),$X$1)</f>
        <v>Saturday</v>
      </c>
      <c r="H20" s="35">
        <f>IFERROR(Table2[[#This Row],[START CET]]+$Z$2,$X$1)</f>
        <v>45913.812499999636</v>
      </c>
      <c r="I20" s="35">
        <f>IFERROR(Table2[[#This Row],[END CET]]+$Z$2,$X$1)</f>
        <v>45913.9791666663</v>
      </c>
      <c r="J20" s="159">
        <f>IFERROR(IF(Table2[[#This Row],[START CET]]&gt;=DATEVALUE(TEXT(Table2[[#This Row],[START CET]],"MM/DD/YYYY"))+TIME(20,0,0),Table2[[#This Row],[START CET]]+1,Table2[[#This Row],[START CET]]),$X$1)</f>
        <v>45913.666666666635</v>
      </c>
      <c r="K20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20" s="36">
        <f>IFERROR(Table2[[#This Row],[START CET]]+$AA$2,$X$1)</f>
        <v>45913.874999999636</v>
      </c>
      <c r="M20" s="36">
        <f>IFERROR(Table2[[#This Row],[END CET]]+$AA$2,$X$1)</f>
        <v>45914.0416666663</v>
      </c>
      <c r="N20" s="37">
        <f>IFERROR(IF(E20&gt;D20,E20-D20,E20+1-D20),$X$1)</f>
        <v>0.16666666666424135</v>
      </c>
      <c r="O20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0" s="113"/>
      <c r="Q20" s="113">
        <f>SUBTOTAL(109,Q17:Q19)</f>
        <v>0</v>
      </c>
      <c r="R20" s="182" t="s">
        <v>48</v>
      </c>
      <c r="S20" s="164"/>
      <c r="T20" s="178"/>
    </row>
    <row r="21" spans="1:20">
      <c r="A21">
        <f>ROW()</f>
        <v>21</v>
      </c>
      <c r="B21" s="76">
        <f>IFERROR(VLOOKUP(Table2[[#This Row],[PD Number]],'Patched date'!A:G,6,FALSE),$X$1)</f>
        <v>45913.833333333299</v>
      </c>
      <c r="C21" s="77" t="str">
        <f>IFERROR(TEXT(B21, "DDDD"),$X$1)</f>
        <v>Saturday</v>
      </c>
      <c r="D21" s="34">
        <f>IFERROR(VLOOKUP(R21,'Patched date'!A:G,6,FALSE),$X$1)</f>
        <v>45913.833333333299</v>
      </c>
      <c r="E21" s="34">
        <f>IFERROR(VLOOKUP(R21,'Patched date'!A:G,7,FALSE),$X$1)</f>
        <v>45913.999999999964</v>
      </c>
      <c r="F21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45913.833333333299</v>
      </c>
      <c r="G21" s="78" t="str">
        <f>IFERROR(IF(Table2[[#This Row],[START CET]]&gt;=DATEVALUE(TEXT(Table2[[#This Row],[START CET]],"MM/DD/YYYY"))+TIME(20,0,0),IF(H21&lt;=DATEVALUE(TEXT(Table2[[#This Row],[START CET]],"MM/DD/YYYY"))+TIME(23,59,59),Table2[[#This Row],[Day start CET]],TEXT(Table2[[#This Row],[START CET]]+1,"dddd")),Table2[[#This Row],[Day start CET]]),$X$1)</f>
        <v>Saturday</v>
      </c>
      <c r="H21" s="35">
        <f>IFERROR(Table2[[#This Row],[START CET]]+$Z$2,$X$1)</f>
        <v>45913.9791666663</v>
      </c>
      <c r="I21" s="35">
        <f>IFERROR(Table2[[#This Row],[END CET]]+$Z$2,$X$1)</f>
        <v>45914.145833332965</v>
      </c>
      <c r="J21" s="159">
        <f>IFERROR(IF(Table2[[#This Row],[START CET]]&gt;=DATEVALUE(TEXT(Table2[[#This Row],[START CET]],"MM/DD/YYYY"))+TIME(20,0,0),Table2[[#This Row],[START CET]]+1,Table2[[#This Row],[START CET]]),$X$1)</f>
        <v>45914.833333333299</v>
      </c>
      <c r="K21" s="78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21" s="36">
        <f>IFERROR(Table2[[#This Row],[START CET]]+$AA$2,$X$1)</f>
        <v>45914.0416666663</v>
      </c>
      <c r="M21" s="36">
        <f>IFERROR(Table2[[#This Row],[END CET]]+$AA$2,$X$1)</f>
        <v>45914.208333332965</v>
      </c>
      <c r="N21" s="37">
        <f>IFERROR(IF(E21&gt;D21,E21-D21,E21+1-D21),$X$1)</f>
        <v>0.16666666666424135</v>
      </c>
      <c r="O21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1" s="113"/>
      <c r="Q21" s="113"/>
      <c r="R21" s="2" t="s">
        <v>49</v>
      </c>
      <c r="S21" s="164"/>
      <c r="T21" s="178"/>
    </row>
    <row r="22" spans="1:20">
      <c r="A22">
        <f>ROW()</f>
        <v>22</v>
      </c>
      <c r="B22" s="76">
        <f>IFERROR(VLOOKUP(Table2[[#This Row],[PD Number]],'Patched date'!A:G,6,FALSE),$X$1)</f>
        <v>45914.041666666635</v>
      </c>
      <c r="C22" s="77" t="str">
        <f>IFERROR(TEXT(B22, "DDDD"),$X$1)</f>
        <v>Sunday</v>
      </c>
      <c r="D22" s="34">
        <f>IFERROR(VLOOKUP(R22,'Patched date'!A:G,6,FALSE),$X$1)</f>
        <v>45914.041666666635</v>
      </c>
      <c r="E22" s="34">
        <f>IFERROR(VLOOKUP(R22,'Patched date'!A:G,7,FALSE),$X$1)</f>
        <v>45914.208333333299</v>
      </c>
      <c r="F22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45914.041666666635</v>
      </c>
      <c r="G22" s="78" t="str">
        <f>IFERROR(IF(Table2[[#This Row],[START CET]]&gt;=DATEVALUE(TEXT(Table2[[#This Row],[START CET]],"MM/DD/YYYY"))+TIME(20,0,0),IF(H22&lt;=DATEVALUE(TEXT(Table2[[#This Row],[START CET]],"MM/DD/YYYY"))+TIME(23,59,59),Table2[[#This Row],[Day start CET]],TEXT(Table2[[#This Row],[START CET]]+1,"dddd")),Table2[[#This Row],[Day start CET]]),$X$1)</f>
        <v>Sunday</v>
      </c>
      <c r="H22" s="35">
        <f>IFERROR(Table2[[#This Row],[START CET]]+$Z$2,$X$1)</f>
        <v>45914.187499999636</v>
      </c>
      <c r="I22" s="35">
        <f>IFERROR(Table2[[#This Row],[END CET]]+$Z$2,$X$1)</f>
        <v>45914.3541666663</v>
      </c>
      <c r="J22" s="159">
        <f>IFERROR(IF(Table2[[#This Row],[START CET]]&gt;=DATEVALUE(TEXT(Table2[[#This Row],[START CET]],"MM/DD/YYYY"))+TIME(20,0,0),Table2[[#This Row],[START CET]]+1,Table2[[#This Row],[START CET]]),$X$1)</f>
        <v>45914.041666666635</v>
      </c>
      <c r="K22" s="78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22" s="36">
        <f>IFERROR(Table2[[#This Row],[START CET]]+$AA$2,$X$1)</f>
        <v>45914.249999999636</v>
      </c>
      <c r="M22" s="36">
        <f>IFERROR(Table2[[#This Row],[END CET]]+$AA$2,$X$1)</f>
        <v>45914.4166666663</v>
      </c>
      <c r="N22" s="37">
        <f>IFERROR(IF(E22&gt;D22,E22-D22,E22+1-D22),$X$1)</f>
        <v>0.16666666666424135</v>
      </c>
      <c r="O22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2" s="113"/>
      <c r="Q22" s="113"/>
      <c r="R22" s="2" t="s">
        <v>50</v>
      </c>
      <c r="S22" s="164"/>
      <c r="T22" s="178"/>
    </row>
    <row r="23" spans="1:20">
      <c r="A23">
        <f>ROW()</f>
        <v>23</v>
      </c>
      <c r="B23" s="76">
        <f>IFERROR(VLOOKUP(Table2[[#This Row],[PD Number]],'Patched date'!A:G,6,FALSE),$X$1)</f>
        <v>45914.333333333299</v>
      </c>
      <c r="C23" s="77" t="str">
        <f>IFERROR(TEXT(B23, "DDDD"),$X$1)</f>
        <v>Sunday</v>
      </c>
      <c r="D23" s="34">
        <f>IFERROR(VLOOKUP(R23,'Patched date'!A:G,6,FALSE),$X$1)</f>
        <v>45914.333333333299</v>
      </c>
      <c r="E23" s="34">
        <f>IFERROR(VLOOKUP(R23,'Patched date'!A:G,7,FALSE),$X$1)</f>
        <v>45914.583333333299</v>
      </c>
      <c r="F23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45914.333333333299</v>
      </c>
      <c r="G23" s="78" t="str">
        <f>IFERROR(IF(Table2[[#This Row],[START CET]]&gt;=DATEVALUE(TEXT(Table2[[#This Row],[START CET]],"MM/DD/YYYY"))+TIME(20,0,0),IF(H23&lt;=DATEVALUE(TEXT(Table2[[#This Row],[START CET]],"MM/DD/YYYY"))+TIME(23,59,59),Table2[[#This Row],[Day start CET]],TEXT(Table2[[#This Row],[START CET]]+1,"dddd")),Table2[[#This Row],[Day start CET]]),$X$1)</f>
        <v>Sunday</v>
      </c>
      <c r="H23" s="35">
        <f>IFERROR(Table2[[#This Row],[START CET]]+$Z$2,$X$1)</f>
        <v>45914.4791666663</v>
      </c>
      <c r="I23" s="35">
        <f>IFERROR(Table2[[#This Row],[END CET]]+$Z$2,$X$1)</f>
        <v>45914.7291666663</v>
      </c>
      <c r="J23" s="159">
        <f>IFERROR(IF(Table2[[#This Row],[START CET]]&gt;=DATEVALUE(TEXT(Table2[[#This Row],[START CET]],"MM/DD/YYYY"))+TIME(20,0,0),Table2[[#This Row],[START CET]]+1,Table2[[#This Row],[START CET]]),$X$1)</f>
        <v>45914.333333333299</v>
      </c>
      <c r="K23" s="78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23" s="36">
        <f>IFERROR(Table2[[#This Row],[START CET]]+$AA$2,$X$1)</f>
        <v>45914.5416666663</v>
      </c>
      <c r="M23" s="36">
        <f>IFERROR(Table2[[#This Row],[END CET]]+$AA$2,$X$1)</f>
        <v>45914.7916666663</v>
      </c>
      <c r="N23" s="37">
        <f>IFERROR(IF(E23&gt;D23,E23-D23,E23+1-D23),$X$1)</f>
        <v>0.25</v>
      </c>
      <c r="O23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3" s="113"/>
      <c r="Q23" s="113"/>
      <c r="R23" s="2" t="s">
        <v>51</v>
      </c>
      <c r="S23" s="164"/>
      <c r="T23" s="178"/>
    </row>
    <row r="24" spans="1:20">
      <c r="A24">
        <f>ROW()</f>
        <v>24</v>
      </c>
      <c r="B24" s="76">
        <f>IFERROR(VLOOKUP(Table2[[#This Row],[PD Number]],'Patched date'!A:G,6,FALSE),$X$1)</f>
        <v>45914.583333333299</v>
      </c>
      <c r="C24" s="77" t="str">
        <f>IFERROR(TEXT(B24, "DDDD"),$X$1)</f>
        <v>Sunday</v>
      </c>
      <c r="D24" s="34">
        <f>IFERROR(VLOOKUP(R24,'Patched date'!A:G,6,FALSE),$X$1)</f>
        <v>45914.583333333299</v>
      </c>
      <c r="E24" s="34">
        <f>IFERROR(VLOOKUP(R24,'Patched date'!A:G,7,FALSE),$X$1)</f>
        <v>45914.749999999964</v>
      </c>
      <c r="F24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45914.583333333299</v>
      </c>
      <c r="G24" s="78" t="str">
        <f>IFERROR(IF(Table2[[#This Row],[START CET]]&gt;=DATEVALUE(TEXT(Table2[[#This Row],[START CET]],"MM/DD/YYYY"))+TIME(20,0,0),IF(H24&lt;=DATEVALUE(TEXT(Table2[[#This Row],[START CET]],"MM/DD/YYYY"))+TIME(23,59,59),Table2[[#This Row],[Day start CET]],TEXT(Table2[[#This Row],[START CET]]+1,"dddd")),Table2[[#This Row],[Day start CET]]),$X$1)</f>
        <v>Sunday</v>
      </c>
      <c r="H24" s="35">
        <f>IFERROR(Table2[[#This Row],[START CET]]+$Z$2,$X$1)</f>
        <v>45914.7291666663</v>
      </c>
      <c r="I24" s="35">
        <f>IFERROR(Table2[[#This Row],[END CET]]+$Z$2,$X$1)</f>
        <v>45914.895833332965</v>
      </c>
      <c r="J24" s="159">
        <f>IFERROR(IF(Table2[[#This Row],[START CET]]&gt;=DATEVALUE(TEXT(Table2[[#This Row],[START CET]],"MM/DD/YYYY"))+TIME(20,0,0),Table2[[#This Row],[START CET]]+1,Table2[[#This Row],[START CET]]),$X$1)</f>
        <v>45914.583333333299</v>
      </c>
      <c r="K24" s="78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24" s="36">
        <f>IFERROR(Table2[[#This Row],[START CET]]+$AA$2,$X$1)</f>
        <v>45914.7916666663</v>
      </c>
      <c r="M24" s="36">
        <f>IFERROR(Table2[[#This Row],[END CET]]+$AA$2,$X$1)</f>
        <v>45914.958333332965</v>
      </c>
      <c r="N24" s="37">
        <f>IFERROR(IF(E24&gt;D24,E24-D24,E24+1-D24),$X$1)</f>
        <v>0.16666666666424135</v>
      </c>
      <c r="O24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4" s="113"/>
      <c r="Q24" s="113"/>
      <c r="R24" s="2" t="s">
        <v>52</v>
      </c>
      <c r="S24" s="164"/>
      <c r="T24" s="178"/>
    </row>
    <row r="25" spans="1:20">
      <c r="A25">
        <f>ROW()</f>
        <v>25</v>
      </c>
      <c r="B25" s="76">
        <f>IFERROR(VLOOKUP(Table2[[#This Row],[PD Number]],'Patched date'!A:G,6,FALSE),$X$1)</f>
        <v>45915.333333333299</v>
      </c>
      <c r="C25" s="77" t="str">
        <f>IFERROR(TEXT(B25, "DDDD"),$X$1)</f>
        <v>Monday</v>
      </c>
      <c r="D25" s="34">
        <f>IFERROR(VLOOKUP(R25,'Patched date'!A:G,6,FALSE),$X$1)</f>
        <v>45915.333333333299</v>
      </c>
      <c r="E25" s="34">
        <f>IFERROR(VLOOKUP(R25,'Patched date'!A:G,7,FALSE),$X$1)</f>
        <v>45915.583333333299</v>
      </c>
      <c r="F25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45915.333333333299</v>
      </c>
      <c r="G25" s="78" t="str">
        <f>IFERROR(IF(Table2[[#This Row],[START CET]]&gt;=DATEVALUE(TEXT(Table2[[#This Row],[START CET]],"MM/DD/YYYY"))+TIME(20,0,0),IF(H25&lt;=DATEVALUE(TEXT(Table2[[#This Row],[START CET]],"MM/DD/YYYY"))+TIME(23,59,59),Table2[[#This Row],[Day start CET]],TEXT(Table2[[#This Row],[START CET]]+1,"dddd")),Table2[[#This Row],[Day start CET]]),$X$1)</f>
        <v>Monday</v>
      </c>
      <c r="H25" s="35">
        <f>IFERROR(Table2[[#This Row],[START CET]]+$Z$2,$X$1)</f>
        <v>45915.4791666663</v>
      </c>
      <c r="I25" s="35">
        <f>IFERROR(Table2[[#This Row],[END CET]]+$Z$2,$X$1)</f>
        <v>45915.7291666663</v>
      </c>
      <c r="J25" s="159">
        <f>IFERROR(IF(Table2[[#This Row],[START CET]]&gt;=DATEVALUE(TEXT(Table2[[#This Row],[START CET]],"MM/DD/YYYY"))+TIME(20,0,0),Table2[[#This Row],[START CET]]+1,Table2[[#This Row],[START CET]]),$X$1)</f>
        <v>45915.333333333299</v>
      </c>
      <c r="K25" s="78" t="str">
        <f>IFERROR(IF(Table2[[#This Row],[START CET]]&gt;=DATEVALUE(TEXT(Table2[[#This Row],[START CET]],"MM/DD/YYYY"))+TIME(20,0,0),TEXT(Table2[[#This Row],[Date start CET]]+1,"dddd"),Table2[[#This Row],[Day start CET]]),$X$1)</f>
        <v>Monday</v>
      </c>
      <c r="L25" s="36">
        <f>IFERROR(Table2[[#This Row],[START CET]]+$AA$2,$X$1)</f>
        <v>45915.5416666663</v>
      </c>
      <c r="M25" s="36">
        <f>IFERROR(Table2[[#This Row],[END CET]]+$AA$2,$X$1)</f>
        <v>45915.7916666663</v>
      </c>
      <c r="N25" s="37">
        <f>IFERROR(IF(E25&gt;D25,E25-D25,E25+1-D25),$X$1)</f>
        <v>0.25</v>
      </c>
      <c r="O25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5" s="113"/>
      <c r="Q25" s="113"/>
      <c r="R25" s="2" t="s">
        <v>53</v>
      </c>
      <c r="S25" s="164"/>
      <c r="T25" s="178"/>
    </row>
    <row r="26" spans="1:20">
      <c r="A26">
        <f>ROW()</f>
        <v>26</v>
      </c>
      <c r="B26" s="76">
        <f>IFERROR(VLOOKUP(Table2[[#This Row],[PD Number]],'Patched date'!A:G,6,FALSE),$X$1)</f>
        <v>45915.833333333299</v>
      </c>
      <c r="C26" s="77" t="str">
        <f>IFERROR(TEXT(B26, "DDDD"),$X$1)</f>
        <v>Monday</v>
      </c>
      <c r="D26" s="34">
        <f>IFERROR(VLOOKUP(R26,'Patched date'!A:G,6,FALSE),$X$1)</f>
        <v>45915.833333333299</v>
      </c>
      <c r="E26" s="34">
        <f>IFERROR(VLOOKUP(R26,'Patched date'!A:G,7,FALSE),$X$1)</f>
        <v>45915.999999999964</v>
      </c>
      <c r="F26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45915.833333333299</v>
      </c>
      <c r="G26" s="78" t="str">
        <f>IFERROR(IF(Table2[[#This Row],[START CET]]&gt;=DATEVALUE(TEXT(Table2[[#This Row],[START CET]],"MM/DD/YYYY"))+TIME(20,0,0),IF(H26&lt;=DATEVALUE(TEXT(Table2[[#This Row],[START CET]],"MM/DD/YYYY"))+TIME(23,59,59),Table2[[#This Row],[Day start CET]],TEXT(Table2[[#This Row],[START CET]]+1,"dddd")),Table2[[#This Row],[Day start CET]]),$X$1)</f>
        <v>Monday</v>
      </c>
      <c r="H26" s="35">
        <f>IFERROR(Table2[[#This Row],[START CET]]+$Z$2,$X$1)</f>
        <v>45915.9791666663</v>
      </c>
      <c r="I26" s="35">
        <f>IFERROR(Table2[[#This Row],[END CET]]+$Z$2,$X$1)</f>
        <v>45916.145833332965</v>
      </c>
      <c r="J26" s="159">
        <f>IFERROR(IF(Table2[[#This Row],[START CET]]&gt;=DATEVALUE(TEXT(Table2[[#This Row],[START CET]],"MM/DD/YYYY"))+TIME(20,0,0),Table2[[#This Row],[START CET]]+1,Table2[[#This Row],[START CET]]),$X$1)</f>
        <v>45916.833333333299</v>
      </c>
      <c r="K26" s="78" t="str">
        <f>IFERROR(IF(Table2[[#This Row],[START CET]]&gt;=DATEVALUE(TEXT(Table2[[#This Row],[START CET]],"MM/DD/YYYY"))+TIME(20,0,0),TEXT(Table2[[#This Row],[Date start CET]]+1,"dddd"),Table2[[#This Row],[Day start CET]]),$X$1)</f>
        <v>Tuesday</v>
      </c>
      <c r="L26" s="36">
        <f>IFERROR(Table2[[#This Row],[START CET]]+$AA$2,$X$1)</f>
        <v>45916.0416666663</v>
      </c>
      <c r="M26" s="36">
        <f>IFERROR(Table2[[#This Row],[END CET]]+$AA$2,$X$1)</f>
        <v>45916.208333332965</v>
      </c>
      <c r="N26" s="37">
        <f>IFERROR(IF(E26&gt;D26,E26-D26,E26+1-D26),$X$1)</f>
        <v>0.16666666666424135</v>
      </c>
      <c r="O26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6" s="113"/>
      <c r="Q26" s="113"/>
      <c r="R26" s="2" t="s">
        <v>54</v>
      </c>
      <c r="S26" s="164"/>
      <c r="T26" s="178"/>
    </row>
    <row r="27" spans="1:20">
      <c r="A27">
        <f>ROW()</f>
        <v>27</v>
      </c>
      <c r="B27" s="76">
        <f>IFERROR(VLOOKUP(Table2[[#This Row],[PD Number]],'Patched date'!A:G,6,FALSE),$X$1)</f>
        <v>45916.333333333299</v>
      </c>
      <c r="C27" s="77" t="str">
        <f>IFERROR(TEXT(B27, "DDDD"),$X$1)</f>
        <v>Tuesday</v>
      </c>
      <c r="D27" s="34">
        <f>IFERROR(VLOOKUP(R27,'Patched date'!A:G,6,FALSE),$X$1)</f>
        <v>45916.333333333299</v>
      </c>
      <c r="E27" s="34">
        <f>IFERROR(VLOOKUP(R27,'Patched date'!A:G,7,FALSE),$X$1)</f>
        <v>45916.583333333299</v>
      </c>
      <c r="F27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45916.333333333299</v>
      </c>
      <c r="G27" s="78" t="str">
        <f>IFERROR(IF(Table2[[#This Row],[START CET]]&gt;=DATEVALUE(TEXT(Table2[[#This Row],[START CET]],"MM/DD/YYYY"))+TIME(20,0,0),IF(H27&lt;=DATEVALUE(TEXT(Table2[[#This Row],[START CET]],"MM/DD/YYYY"))+TIME(23,59,59),Table2[[#This Row],[Day start CET]],TEXT(Table2[[#This Row],[START CET]]+1,"dddd")),Table2[[#This Row],[Day start CET]]),$X$1)</f>
        <v>Tuesday</v>
      </c>
      <c r="H27" s="35">
        <f>IFERROR(Table2[[#This Row],[START CET]]+$Z$2,$X$1)</f>
        <v>45916.4791666663</v>
      </c>
      <c r="I27" s="35">
        <f>IFERROR(Table2[[#This Row],[END CET]]+$Z$2,$X$1)</f>
        <v>45916.7291666663</v>
      </c>
      <c r="J27" s="159">
        <f>IFERROR(IF(Table2[[#This Row],[START CET]]&gt;=DATEVALUE(TEXT(Table2[[#This Row],[START CET]],"MM/DD/YYYY"))+TIME(20,0,0),Table2[[#This Row],[START CET]]+1,Table2[[#This Row],[START CET]]),$X$1)</f>
        <v>45916.333333333299</v>
      </c>
      <c r="K27" s="78" t="str">
        <f>IFERROR(IF(Table2[[#This Row],[START CET]]&gt;=DATEVALUE(TEXT(Table2[[#This Row],[START CET]],"MM/DD/YYYY"))+TIME(20,0,0),TEXT(Table2[[#This Row],[Date start CET]]+1,"dddd"),Table2[[#This Row],[Day start CET]]),$X$1)</f>
        <v>Tuesday</v>
      </c>
      <c r="L27" s="36">
        <f>IFERROR(Table2[[#This Row],[START CET]]+$AA$2,$X$1)</f>
        <v>45916.5416666663</v>
      </c>
      <c r="M27" s="36">
        <f>IFERROR(Table2[[#This Row],[END CET]]+$AA$2,$X$1)</f>
        <v>45916.7916666663</v>
      </c>
      <c r="N27" s="37">
        <f>IFERROR(IF(E27&gt;D27,E27-D27,E27+1-D27),$X$1)</f>
        <v>0.25</v>
      </c>
      <c r="O27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7" s="113"/>
      <c r="Q27" s="113"/>
      <c r="R27" s="2" t="s">
        <v>55</v>
      </c>
      <c r="S27" s="164"/>
      <c r="T27" s="178"/>
    </row>
    <row r="28" spans="1:20">
      <c r="A28">
        <f>ROW()</f>
        <v>28</v>
      </c>
      <c r="B28" s="76">
        <f>IFERROR(VLOOKUP(Table2[[#This Row],[PD Number]],'Patched date'!A:G,6,FALSE),$X$1)</f>
        <v>45916.833333333299</v>
      </c>
      <c r="C28" s="77" t="str">
        <f>IFERROR(TEXT(B28, "DDDD"),$X$1)</f>
        <v>Tuesday</v>
      </c>
      <c r="D28" s="34">
        <f>IFERROR(VLOOKUP(R28,'Patched date'!A:G,6,FALSE),$X$1)</f>
        <v>45916.833333333299</v>
      </c>
      <c r="E28" s="34">
        <f>IFERROR(VLOOKUP(R28,'Patched date'!A:G,7,FALSE),$X$1)</f>
        <v>45916.999999999964</v>
      </c>
      <c r="F28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45916.833333333299</v>
      </c>
      <c r="G28" s="78" t="str">
        <f>IFERROR(IF(Table2[[#This Row],[START CET]]&gt;=DATEVALUE(TEXT(Table2[[#This Row],[START CET]],"MM/DD/YYYY"))+TIME(20,0,0),IF(H28&lt;=DATEVALUE(TEXT(Table2[[#This Row],[START CET]],"MM/DD/YYYY"))+TIME(23,59,59),Table2[[#This Row],[Day start CET]],TEXT(Table2[[#This Row],[START CET]]+1,"dddd")),Table2[[#This Row],[Day start CET]]),$X$1)</f>
        <v>Tuesday</v>
      </c>
      <c r="H28" s="35">
        <f>IFERROR(Table2[[#This Row],[START CET]]+$Z$2,$X$1)</f>
        <v>45916.9791666663</v>
      </c>
      <c r="I28" s="35">
        <f>IFERROR(Table2[[#This Row],[END CET]]+$Z$2,$X$1)</f>
        <v>45917.145833332965</v>
      </c>
      <c r="J28" s="159">
        <f>IFERROR(IF(Table2[[#This Row],[START CET]]&gt;=DATEVALUE(TEXT(Table2[[#This Row],[START CET]],"MM/DD/YYYY"))+TIME(20,0,0),Table2[[#This Row],[START CET]]+1,Table2[[#This Row],[START CET]]),$X$1)</f>
        <v>45917.833333333299</v>
      </c>
      <c r="K28" s="78" t="str">
        <f>IFERROR(IF(Table2[[#This Row],[START CET]]&gt;=DATEVALUE(TEXT(Table2[[#This Row],[START CET]],"MM/DD/YYYY"))+TIME(20,0,0),TEXT(Table2[[#This Row],[Date start CET]]+1,"dddd"),Table2[[#This Row],[Day start CET]]),$X$1)</f>
        <v>Wednesday</v>
      </c>
      <c r="L28" s="36">
        <f>IFERROR(Table2[[#This Row],[START CET]]+$AA$2,$X$1)</f>
        <v>45917.0416666663</v>
      </c>
      <c r="M28" s="36">
        <f>IFERROR(Table2[[#This Row],[END CET]]+$AA$2,$X$1)</f>
        <v>45917.208333332965</v>
      </c>
      <c r="N28" s="37">
        <f>IFERROR(IF(E28&gt;D28,E28-D28,E28+1-D28),$X$1)</f>
        <v>0.16666666666424135</v>
      </c>
      <c r="O28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8" s="113"/>
      <c r="Q28" s="113"/>
      <c r="R28" s="182" t="s">
        <v>56</v>
      </c>
      <c r="S28" s="164"/>
      <c r="T28" s="178"/>
    </row>
    <row r="29" spans="1:20">
      <c r="A29">
        <f>ROW()</f>
        <v>29</v>
      </c>
      <c r="B29" s="76">
        <f>IFERROR(VLOOKUP(Table2[[#This Row],[PD Number]],'Patched date'!A:G,6,FALSE),$X$1)</f>
        <v>45917.833333333299</v>
      </c>
      <c r="C29" s="77" t="str">
        <f>IFERROR(TEXT(B29, "DDDD"),$X$1)</f>
        <v>Wednesday</v>
      </c>
      <c r="D29" s="34">
        <f>IFERROR(VLOOKUP(R29,'Patched date'!A:G,6,FALSE),$X$1)</f>
        <v>45917.833333333299</v>
      </c>
      <c r="E29" s="34">
        <f>IFERROR(VLOOKUP(R29,'Patched date'!A:G,7,FALSE),$X$1)</f>
        <v>45917.999999999964</v>
      </c>
      <c r="F29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45917.833333333299</v>
      </c>
      <c r="G29" s="78" t="str">
        <f>IFERROR(IF(Table2[[#This Row],[START CET]]&gt;=DATEVALUE(TEXT(Table2[[#This Row],[START CET]],"MM/DD/YYYY"))+TIME(20,0,0),IF(H29&lt;=DATEVALUE(TEXT(Table2[[#This Row],[START CET]],"MM/DD/YYYY"))+TIME(23,59,59),Table2[[#This Row],[Day start CET]],TEXT(Table2[[#This Row],[START CET]]+1,"dddd")),Table2[[#This Row],[Day start CET]]),$X$1)</f>
        <v>Wednesday</v>
      </c>
      <c r="H29" s="35">
        <f>IFERROR(Table2[[#This Row],[START CET]]+$Z$2,$X$1)</f>
        <v>45917.9791666663</v>
      </c>
      <c r="I29" s="35">
        <f>IFERROR(Table2[[#This Row],[END CET]]+$Z$2,$X$1)</f>
        <v>45918.145833332965</v>
      </c>
      <c r="J29" s="159">
        <f>IFERROR(IF(Table2[[#This Row],[START CET]]&gt;=DATEVALUE(TEXT(Table2[[#This Row],[START CET]],"MM/DD/YYYY"))+TIME(20,0,0),Table2[[#This Row],[START CET]]+1,Table2[[#This Row],[START CET]]),$X$1)</f>
        <v>45918.833333333299</v>
      </c>
      <c r="K29" s="78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29" s="36">
        <f>IFERROR(Table2[[#This Row],[START CET]]+$AA$2,$X$1)</f>
        <v>45918.0416666663</v>
      </c>
      <c r="M29" s="36">
        <f>IFERROR(Table2[[#This Row],[END CET]]+$AA$2,$X$1)</f>
        <v>45918.208333332965</v>
      </c>
      <c r="N29" s="37">
        <f>IFERROR(IF(E29&gt;D29,E29-D29,E29+1-D29),$X$1)</f>
        <v>0.16666666666424135</v>
      </c>
      <c r="O29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29" s="113"/>
      <c r="Q29" s="113"/>
      <c r="R29" s="2" t="s">
        <v>57</v>
      </c>
      <c r="S29" s="164"/>
      <c r="T29" s="178"/>
    </row>
    <row r="30" spans="1:20">
      <c r="A30">
        <f>ROW()</f>
        <v>30</v>
      </c>
      <c r="B30" s="76">
        <f>IFERROR(VLOOKUP(Table2[[#This Row],[PD Number]],'Patched date'!A:G,6,FALSE),$X$1)</f>
        <v>45918.333333333299</v>
      </c>
      <c r="C30" s="77" t="str">
        <f>IFERROR(TEXT(B30, "DDDD"),$X$1)</f>
        <v>Thursday</v>
      </c>
      <c r="D30" s="34">
        <f>IFERROR(VLOOKUP(R30,'Patched date'!A:G,6,FALSE),$X$1)</f>
        <v>45918.333333333299</v>
      </c>
      <c r="E30" s="34">
        <f>IFERROR(VLOOKUP(R30,'Patched date'!A:G,7,FALSE),$X$1)</f>
        <v>45918.583333333299</v>
      </c>
      <c r="F30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45918.333333333299</v>
      </c>
      <c r="G30" s="78" t="str">
        <f>IFERROR(IF(Table2[[#This Row],[START CET]]&gt;=DATEVALUE(TEXT(Table2[[#This Row],[START CET]],"MM/DD/YYYY"))+TIME(20,0,0),IF(H30&lt;=DATEVALUE(TEXT(Table2[[#This Row],[START CET]],"MM/DD/YYYY"))+TIME(23,59,59),Table2[[#This Row],[Day start CET]],TEXT(Table2[[#This Row],[START CET]]+1,"dddd")),Table2[[#This Row],[Day start CET]]),$X$1)</f>
        <v>Thursday</v>
      </c>
      <c r="H30" s="35">
        <f>IFERROR(Table2[[#This Row],[START CET]]+$Z$2,$X$1)</f>
        <v>45918.4791666663</v>
      </c>
      <c r="I30" s="35">
        <f>IFERROR(Table2[[#This Row],[END CET]]+$Z$2,$X$1)</f>
        <v>45918.7291666663</v>
      </c>
      <c r="J30" s="159">
        <f>IFERROR(IF(Table2[[#This Row],[START CET]]&gt;=DATEVALUE(TEXT(Table2[[#This Row],[START CET]],"MM/DD/YYYY"))+TIME(20,0,0),Table2[[#This Row],[START CET]]+1,Table2[[#This Row],[START CET]]),$X$1)</f>
        <v>45918.333333333299</v>
      </c>
      <c r="K30" s="78" t="str">
        <f>IFERROR(IF(Table2[[#This Row],[START CET]]&gt;=DATEVALUE(TEXT(Table2[[#This Row],[START CET]],"MM/DD/YYYY"))+TIME(20,0,0),TEXT(Table2[[#This Row],[Date start CET]]+1,"dddd"),Table2[[#This Row],[Day start CET]]),$X$1)</f>
        <v>Thursday</v>
      </c>
      <c r="L30" s="36">
        <f>IFERROR(Table2[[#This Row],[START CET]]+$AA$2,$X$1)</f>
        <v>45918.5416666663</v>
      </c>
      <c r="M30" s="36">
        <f>IFERROR(Table2[[#This Row],[END CET]]+$AA$2,$X$1)</f>
        <v>45918.7916666663</v>
      </c>
      <c r="N30" s="37">
        <f>IFERROR(IF(E30&gt;D30,E30-D30,E30+1-D30),$X$1)</f>
        <v>0.25</v>
      </c>
      <c r="O30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0" s="113"/>
      <c r="Q30" s="113"/>
      <c r="R30" s="2" t="s">
        <v>58</v>
      </c>
      <c r="S30" s="164"/>
      <c r="T30" s="178"/>
    </row>
    <row r="31" spans="1:20">
      <c r="A31">
        <f>ROW()</f>
        <v>31</v>
      </c>
      <c r="B31" s="76">
        <f>IFERROR(VLOOKUP(Table2[[#This Row],[PD Number]],'Patched date'!A:G,6,FALSE),$X$1)</f>
        <v>45918.833333333299</v>
      </c>
      <c r="C31" s="77" t="str">
        <f>IFERROR(TEXT(B31, "DDDD"),$X$1)</f>
        <v>Thursday</v>
      </c>
      <c r="D31" s="34">
        <f>IFERROR(VLOOKUP(R31,'Patched date'!A:G,6,FALSE),$X$1)</f>
        <v>45918.833333333299</v>
      </c>
      <c r="E31" s="34">
        <f>IFERROR(VLOOKUP(R31,'Patched date'!A:G,7,FALSE),$X$1)</f>
        <v>45918.999999999964</v>
      </c>
      <c r="F31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45918.833333333299</v>
      </c>
      <c r="G31" s="78" t="str">
        <f>IFERROR(IF(Table2[[#This Row],[START CET]]&gt;=DATEVALUE(TEXT(Table2[[#This Row],[START CET]],"MM/DD/YYYY"))+TIME(20,0,0),IF(H31&lt;=DATEVALUE(TEXT(Table2[[#This Row],[START CET]],"MM/DD/YYYY"))+TIME(23,59,59),Table2[[#This Row],[Day start CET]],TEXT(Table2[[#This Row],[START CET]]+1,"dddd")),Table2[[#This Row],[Day start CET]]),$X$1)</f>
        <v>Thursday</v>
      </c>
      <c r="H31" s="35">
        <f>IFERROR(Table2[[#This Row],[START CET]]+$Z$2,$X$1)</f>
        <v>45918.9791666663</v>
      </c>
      <c r="I31" s="35">
        <f>IFERROR(Table2[[#This Row],[END CET]]+$Z$2,$X$1)</f>
        <v>45919.145833332965</v>
      </c>
      <c r="J31" s="159">
        <f>IFERROR(IF(Table2[[#This Row],[START CET]]&gt;=DATEVALUE(TEXT(Table2[[#This Row],[START CET]],"MM/DD/YYYY"))+TIME(20,0,0),Table2[[#This Row],[START CET]]+1,Table2[[#This Row],[START CET]]),$X$1)</f>
        <v>45919.833333333299</v>
      </c>
      <c r="K31" s="78" t="str">
        <f>IFERROR(IF(Table2[[#This Row],[START CET]]&gt;=DATEVALUE(TEXT(Table2[[#This Row],[START CET]],"MM/DD/YYYY"))+TIME(20,0,0),TEXT(Table2[[#This Row],[Date start CET]]+1,"dddd"),Table2[[#This Row],[Day start CET]]),$X$1)</f>
        <v>Friday</v>
      </c>
      <c r="L31" s="36">
        <f>IFERROR(Table2[[#This Row],[START CET]]+$AA$2,$X$1)</f>
        <v>45919.0416666663</v>
      </c>
      <c r="M31" s="36">
        <f>IFERROR(Table2[[#This Row],[END CET]]+$AA$2,$X$1)</f>
        <v>45919.208333332965</v>
      </c>
      <c r="N31" s="37">
        <f>IFERROR(IF(E31&gt;D31,E31-D31,E31+1-D31),$X$1)</f>
        <v>0.16666666666424135</v>
      </c>
      <c r="O31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1" s="113"/>
      <c r="Q31" s="113"/>
      <c r="R31" s="2" t="s">
        <v>59</v>
      </c>
      <c r="S31" s="164"/>
      <c r="T31" s="178"/>
    </row>
    <row r="32" spans="1:20">
      <c r="A32">
        <f>ROW()</f>
        <v>32</v>
      </c>
      <c r="B32" s="76">
        <f>IFERROR(VLOOKUP(Table2[[#This Row],[PD Number]],'Patched date'!A:G,6,FALSE),$X$1)</f>
        <v>45919.833333333299</v>
      </c>
      <c r="C32" s="77" t="str">
        <f>IFERROR(TEXT(B32, "DDDD"),$X$1)</f>
        <v>Friday</v>
      </c>
      <c r="D32" s="34">
        <f>IFERROR(VLOOKUP(R32,'Patched date'!A:G,6,FALSE),$X$1)</f>
        <v>45919.833333333299</v>
      </c>
      <c r="E32" s="34">
        <f>IFERROR(VLOOKUP(R32,'Patched date'!A:G,7,FALSE),$X$1)</f>
        <v>45919.999999999964</v>
      </c>
      <c r="F32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45919.833333333299</v>
      </c>
      <c r="G32" s="78" t="str">
        <f>IFERROR(IF(Table2[[#This Row],[START CET]]&gt;=DATEVALUE(TEXT(Table2[[#This Row],[START CET]],"MM/DD/YYYY"))+TIME(20,0,0),IF(H32&lt;=DATEVALUE(TEXT(Table2[[#This Row],[START CET]],"MM/DD/YYYY"))+TIME(23,59,59),Table2[[#This Row],[Day start CET]],TEXT(Table2[[#This Row],[START CET]]+1,"dddd")),Table2[[#This Row],[Day start CET]]),$X$1)</f>
        <v>Friday</v>
      </c>
      <c r="H32" s="35">
        <f>IFERROR(Table2[[#This Row],[START CET]]+$Z$2,$X$1)</f>
        <v>45919.9791666663</v>
      </c>
      <c r="I32" s="35">
        <f>IFERROR(Table2[[#This Row],[END CET]]+$Z$2,$X$1)</f>
        <v>45920.145833332965</v>
      </c>
      <c r="J32" s="159">
        <f>IFERROR(IF(Table2[[#This Row],[START CET]]&gt;=DATEVALUE(TEXT(Table2[[#This Row],[START CET]],"MM/DD/YYYY"))+TIME(20,0,0),Table2[[#This Row],[START CET]]+1,Table2[[#This Row],[START CET]]),$X$1)</f>
        <v>45920.833333333299</v>
      </c>
      <c r="K32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32" s="36">
        <f>IFERROR(Table2[[#This Row],[START CET]]+$AA$2,$X$1)</f>
        <v>45920.0416666663</v>
      </c>
      <c r="M32" s="36">
        <f>IFERROR(Table2[[#This Row],[END CET]]+$AA$2,$X$1)</f>
        <v>45920.208333332965</v>
      </c>
      <c r="N32" s="37">
        <f>IFERROR(IF(E32&gt;D32,E32-D32,E32+1-D32),$X$1)</f>
        <v>0.16666666666424135</v>
      </c>
      <c r="O32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2" s="113"/>
      <c r="Q32" s="113"/>
      <c r="R32" s="2" t="s">
        <v>60</v>
      </c>
      <c r="S32" s="164"/>
      <c r="T32" s="178"/>
    </row>
    <row r="33" spans="1:20">
      <c r="A33">
        <f>ROW()</f>
        <v>33</v>
      </c>
      <c r="B33" s="76">
        <f>IFERROR(VLOOKUP(Table2[[#This Row],[PD Number]],'Patched date'!A:G,6,FALSE),$X$1)</f>
        <v>45920.166666666635</v>
      </c>
      <c r="C33" s="77" t="str">
        <f>IFERROR(TEXT(B33, "DDDD"),$X$1)</f>
        <v>Saturday</v>
      </c>
      <c r="D33" s="34">
        <f>IFERROR(VLOOKUP(R33,'Patched date'!A:G,6,FALSE),$X$1)</f>
        <v>45920.166666666635</v>
      </c>
      <c r="E33" s="34">
        <f>IFERROR(VLOOKUP(R33,'Patched date'!A:G,7,FALSE),$X$1)</f>
        <v>45920.333333333299</v>
      </c>
      <c r="F33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45920.166666666635</v>
      </c>
      <c r="G33" s="78" t="str">
        <f>IFERROR(IF(Table2[[#This Row],[START CET]]&gt;=DATEVALUE(TEXT(Table2[[#This Row],[START CET]],"MM/DD/YYYY"))+TIME(20,0,0),IF(H33&lt;=DATEVALUE(TEXT(Table2[[#This Row],[START CET]],"MM/DD/YYYY"))+TIME(23,59,59),Table2[[#This Row],[Day start CET]],TEXT(Table2[[#This Row],[START CET]]+1,"dddd")),Table2[[#This Row],[Day start CET]]),$X$1)</f>
        <v>Saturday</v>
      </c>
      <c r="H33" s="35">
        <f>IFERROR(Table2[[#This Row],[START CET]]+$Z$2,$X$1)</f>
        <v>45920.312499999636</v>
      </c>
      <c r="I33" s="35">
        <f>IFERROR(Table2[[#This Row],[END CET]]+$Z$2,$X$1)</f>
        <v>45920.4791666663</v>
      </c>
      <c r="J33" s="159">
        <f>IFERROR(IF(Table2[[#This Row],[START CET]]&gt;=DATEVALUE(TEXT(Table2[[#This Row],[START CET]],"MM/DD/YYYY"))+TIME(20,0,0),Table2[[#This Row],[START CET]]+1,Table2[[#This Row],[START CET]]),$X$1)</f>
        <v>45920.166666666635</v>
      </c>
      <c r="K33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33" s="36">
        <f>IFERROR(Table2[[#This Row],[START CET]]+$AA$2,$X$1)</f>
        <v>45920.374999999636</v>
      </c>
      <c r="M33" s="36">
        <f>IFERROR(Table2[[#This Row],[END CET]]+$AA$2,$X$1)</f>
        <v>45920.5416666663</v>
      </c>
      <c r="N33" s="37">
        <f>IFERROR(IF(E33&gt;D33,E33-D33,E33+1-D33),$X$1)</f>
        <v>0.16666666666424135</v>
      </c>
      <c r="O33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3" s="113"/>
      <c r="Q33" s="113"/>
      <c r="R33" s="2" t="s">
        <v>61</v>
      </c>
      <c r="S33" s="164"/>
      <c r="T33" s="178"/>
    </row>
    <row r="34" spans="1:20">
      <c r="A34">
        <f>ROW()</f>
        <v>34</v>
      </c>
      <c r="B34" s="76">
        <f>IFERROR(VLOOKUP(Table2[[#This Row],[PD Number]],'Patched date'!A:G,6,FALSE),$X$1)</f>
        <v>45920.666666666635</v>
      </c>
      <c r="C34" s="77" t="str">
        <f>IFERROR(TEXT(B34, "DDDD"),$X$1)</f>
        <v>Saturday</v>
      </c>
      <c r="D34" s="34">
        <f>IFERROR(VLOOKUP(R34,'Patched date'!A:G,6,FALSE),$X$1)</f>
        <v>45920.666666666635</v>
      </c>
      <c r="E34" s="34">
        <f>IFERROR(VLOOKUP(R34,'Patched date'!A:G,7,FALSE),$X$1)</f>
        <v>45920.833333333299</v>
      </c>
      <c r="F34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45920.666666666635</v>
      </c>
      <c r="G34" s="78" t="str">
        <f>IFERROR(IF(Table2[[#This Row],[START CET]]&gt;=DATEVALUE(TEXT(Table2[[#This Row],[START CET]],"MM/DD/YYYY"))+TIME(20,0,0),IF(H34&lt;=DATEVALUE(TEXT(Table2[[#This Row],[START CET]],"MM/DD/YYYY"))+TIME(23,59,59),Table2[[#This Row],[Day start CET]],TEXT(Table2[[#This Row],[START CET]]+1,"dddd")),Table2[[#This Row],[Day start CET]]),$X$1)</f>
        <v>Saturday</v>
      </c>
      <c r="H34" s="35">
        <f>IFERROR(Table2[[#This Row],[START CET]]+$Z$2,$X$1)</f>
        <v>45920.812499999636</v>
      </c>
      <c r="I34" s="35">
        <f>IFERROR(Table2[[#This Row],[END CET]]+$Z$2,$X$1)</f>
        <v>45920.9791666663</v>
      </c>
      <c r="J34" s="159">
        <f>IFERROR(IF(Table2[[#This Row],[START CET]]&gt;=DATEVALUE(TEXT(Table2[[#This Row],[START CET]],"MM/DD/YYYY"))+TIME(20,0,0),Table2[[#This Row],[START CET]]+1,Table2[[#This Row],[START CET]]),$X$1)</f>
        <v>45920.666666666635</v>
      </c>
      <c r="K34" s="78" t="str">
        <f>IFERROR(IF(Table2[[#This Row],[START CET]]&gt;=DATEVALUE(TEXT(Table2[[#This Row],[START CET]],"MM/DD/YYYY"))+TIME(20,0,0),TEXT(Table2[[#This Row],[Date start CET]]+1,"dddd"),Table2[[#This Row],[Day start CET]]),$X$1)</f>
        <v>Saturday</v>
      </c>
      <c r="L34" s="36">
        <f>IFERROR(Table2[[#This Row],[START CET]]+$AA$2,$X$1)</f>
        <v>45920.874999999636</v>
      </c>
      <c r="M34" s="36">
        <f>IFERROR(Table2[[#This Row],[END CET]]+$AA$2,$X$1)</f>
        <v>45921.0416666663</v>
      </c>
      <c r="N34" s="37">
        <f>IFERROR(IF(E34&gt;D34,E34-D34,E34+1-D34),$X$1)</f>
        <v>0.16666666666424135</v>
      </c>
      <c r="O34" s="42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4" s="113"/>
      <c r="Q34" s="113"/>
      <c r="R34" s="2" t="s">
        <v>62</v>
      </c>
      <c r="S34" s="164"/>
      <c r="T34" s="178"/>
    </row>
    <row r="35" spans="1:20">
      <c r="A35">
        <f>ROW()</f>
        <v>35</v>
      </c>
      <c r="B35" s="119">
        <f>IFERROR(VLOOKUP(Table2[[#This Row],[PD Number]],'Patched date'!A:G,6,FALSE),$X$1)</f>
        <v>45920.833333333299</v>
      </c>
      <c r="C35" s="120" t="str">
        <f>IFERROR(TEXT(B35, "DDDD"),$X$1)</f>
        <v>Saturday</v>
      </c>
      <c r="D35" s="121">
        <f>IFERROR(VLOOKUP(R35,'Patched date'!A:G,6,FALSE),$X$1)</f>
        <v>45920.833333333299</v>
      </c>
      <c r="E35" s="121">
        <f>IFERROR(VLOOKUP(R35,'Patched date'!A:G,7,FALSE),$X$1)</f>
        <v>45920.999999999964</v>
      </c>
      <c r="F35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45920.833333333299</v>
      </c>
      <c r="G35" s="122" t="str">
        <f>IFERROR(IF(Table2[[#This Row],[START CET]]&gt;=DATEVALUE(TEXT(Table2[[#This Row],[START CET]],"MM/DD/YYYY"))+TIME(20,0,0),IF(H35&lt;=DATEVALUE(TEXT(Table2[[#This Row],[START CET]],"MM/DD/YYYY"))+TIME(23,59,59),Table2[[#This Row],[Day start CET]],TEXT(Table2[[#This Row],[START CET]]+1,"dddd")),Table2[[#This Row],[Day start CET]]),$X$1)</f>
        <v>Saturday</v>
      </c>
      <c r="H35" s="123">
        <f>IFERROR(Table2[[#This Row],[START CET]]+$Z$2,$X$1)</f>
        <v>45920.9791666663</v>
      </c>
      <c r="I35" s="123">
        <f>IFERROR(Table2[[#This Row],[END CET]]+$Z$2,$X$1)</f>
        <v>45921.145833332965</v>
      </c>
      <c r="J35" s="160">
        <f>IFERROR(IF(Table2[[#This Row],[START CET]]&gt;=DATEVALUE(TEXT(Table2[[#This Row],[START CET]],"MM/DD/YYYY"))+TIME(20,0,0),Table2[[#This Row],[START CET]]+1,Table2[[#This Row],[START CET]]),$X$1)</f>
        <v>45921.833333333299</v>
      </c>
      <c r="K35" s="122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35" s="124">
        <f>IFERROR(Table2[[#This Row],[START CET]]+$AA$2,$X$1)</f>
        <v>45921.0416666663</v>
      </c>
      <c r="M35" s="124">
        <f>IFERROR(Table2[[#This Row],[END CET]]+$AA$2,$X$1)</f>
        <v>45921.208333332965</v>
      </c>
      <c r="N35" s="125">
        <f>IFERROR(IF(E35&gt;D35,E35-D35,E35+1-D35),$X$1)</f>
        <v>0.16666666666424135</v>
      </c>
      <c r="O35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5" s="113"/>
      <c r="Q35" s="113"/>
      <c r="R35" s="150" t="s">
        <v>63</v>
      </c>
      <c r="S35" s="163"/>
      <c r="T35" s="179"/>
    </row>
    <row r="36" spans="1:20">
      <c r="A36">
        <f>ROW()</f>
        <v>36</v>
      </c>
      <c r="B36" s="119">
        <f>IFERROR(VLOOKUP(Table2[[#This Row],[PD Number]],'Patched date'!A:G,6,FALSE),$X$1)</f>
        <v>45921.666666666635</v>
      </c>
      <c r="C36" s="120" t="str">
        <f>IFERROR(TEXT(B36, "DDDD"),$X$1)</f>
        <v>Sunday</v>
      </c>
      <c r="D36" s="121">
        <f>IFERROR(VLOOKUP(R36,'Patched date'!A:G,6,FALSE),$X$1)</f>
        <v>45921.666666666635</v>
      </c>
      <c r="E36" s="121">
        <f>IFERROR(VLOOKUP(R36,'Patched date'!A:G,7,FALSE),$X$1)</f>
        <v>45921.833333333299</v>
      </c>
      <c r="F36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45921.666666666635</v>
      </c>
      <c r="G36" s="122" t="str">
        <f>IFERROR(IF(Table2[[#This Row],[START CET]]&gt;=DATEVALUE(TEXT(Table2[[#This Row],[START CET]],"MM/DD/YYYY"))+TIME(20,0,0),IF(H36&lt;=DATEVALUE(TEXT(Table2[[#This Row],[START CET]],"MM/DD/YYYY"))+TIME(23,59,59),Table2[[#This Row],[Day start CET]],TEXT(Table2[[#This Row],[START CET]]+1,"dddd")),Table2[[#This Row],[Day start CET]]),$X$1)</f>
        <v>Sunday</v>
      </c>
      <c r="H36" s="123">
        <f>IFERROR(Table2[[#This Row],[START CET]]+$Z$2,$X$1)</f>
        <v>45921.812499999636</v>
      </c>
      <c r="I36" s="123">
        <f>IFERROR(Table2[[#This Row],[END CET]]+$Z$2,$X$1)</f>
        <v>45921.9791666663</v>
      </c>
      <c r="J36" s="160">
        <f>IFERROR(IF(Table2[[#This Row],[START CET]]&gt;=DATEVALUE(TEXT(Table2[[#This Row],[START CET]],"MM/DD/YYYY"))+TIME(20,0,0),Table2[[#This Row],[START CET]]+1,Table2[[#This Row],[START CET]]),$X$1)</f>
        <v>45921.666666666635</v>
      </c>
      <c r="K36" s="122" t="str">
        <f>IFERROR(IF(Table2[[#This Row],[START CET]]&gt;=DATEVALUE(TEXT(Table2[[#This Row],[START CET]],"MM/DD/YYYY"))+TIME(20,0,0),TEXT(Table2[[#This Row],[Date start CET]]+1,"dddd"),Table2[[#This Row],[Day start CET]]),$X$1)</f>
        <v>Sunday</v>
      </c>
      <c r="L36" s="124">
        <f>IFERROR(Table2[[#This Row],[START CET]]+$AA$2,$X$1)</f>
        <v>45921.874999999636</v>
      </c>
      <c r="M36" s="124">
        <f>IFERROR(Table2[[#This Row],[END CET]]+$AA$2,$X$1)</f>
        <v>45922.0416666663</v>
      </c>
      <c r="N36" s="125">
        <f>IFERROR(IF(E36&gt;D36,E36-D36,E36+1-D36),$X$1)</f>
        <v>0.16666666666424135</v>
      </c>
      <c r="O36" s="126" t="str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 xml:space="preserve">  -  </v>
      </c>
      <c r="P36" s="113"/>
      <c r="Q36" s="113"/>
      <c r="R36" s="182" t="s">
        <v>64</v>
      </c>
      <c r="S36" s="164"/>
      <c r="T36" s="178"/>
    </row>
    <row r="37" spans="1:20">
      <c r="A37">
        <f>ROW()</f>
        <v>37</v>
      </c>
      <c r="B37" s="119">
        <f>IFERROR(VLOOKUP(Table2[[#This Row],[PD Number]],'Patched date'!A:G,6,FALSE),$X$1)</f>
        <v>45921.833333333299</v>
      </c>
      <c r="C37" s="120" t="str">
        <f>IFERROR(TEXT(B37, "DDDD"),$X$1)</f>
        <v>Sunday</v>
      </c>
      <c r="D37" s="121">
        <f>IFERROR(VLOOKUP(R37,'Patched date'!A:G,6,FALSE),$X$1)</f>
        <v>45921.833333333299</v>
      </c>
      <c r="E37" s="121">
        <f>IFERROR(VLOOKUP(R37,'Patched date'!A:G,7,FALSE),$X$1)</f>
        <v>45921.999999999964</v>
      </c>
      <c r="F37" s="165">
        <f>IF(Table2[[#This Row],[START CET]]&gt;=DATEVALUE(TEXT(Table2[[#This Row],[START CET]],"MM/DD/YYYY"))+TIME(20,0,0),IF(Table2[[#This Row],[START IST]]&lt;=DATEVALUE(TEXT(Table2[[#This Row],[START CET]],"MM/DD/YYYY"))+TIME(23,59,59),Table2[[#This Row],[Date start CET]],Table2[[#This Row],[Date start CET]]+1),Table2[[#This Row],[Date start CET]])</f>
        <v>45921.833333333299</v>
      </c>
      <c r="G37" s="122" t="str">
        <f>IFERROR(IF(Table2[[#This Row],[START CET]]&gt;=DATEVALUE(TEXT(Table2[[#This Row],[START CET]],"MM/DD/YYYY"))+TIME(20,0,0),IF(H37&lt;=DATEVALUE(TEXT(Table2[[#This Row],[START CET]],"MM/DD/YYYY"))+TIME(23,59,59),Table2[[#This Row],[Day start CET]],TEXT(Table2[[#This Row],[START CET]]+1,"dddd")),Table2[[#This Row],[Day start CET]]),$X$1)</f>
        <v>Sunday</v>
      </c>
      <c r="H37" s="123">
        <f>IFERROR(Table2[[#This Row],[START CET]]+$Z$2,$X$1)</f>
        <v>45921.9791666663</v>
      </c>
      <c r="I37" s="123">
        <f>IFERROR(Table2[[#This Row],[END CET]]+$Z$2,$X$1)</f>
        <v>45922.145833332965</v>
      </c>
      <c r="J37" s="160">
        <f>IFERROR(IF(Table2[[#This Row],[START CET]]&gt;=DATEVALUE(TEXT(Table2[[#This Row],[START CET]],"MM/DD/YYYY"))+TIME(20,0,0),Table2[[#This Row],[START CET]]+1,Table2[[#This Row],[START CET]]),$X$1)</f>
        <v>45922.833333333299</v>
      </c>
      <c r="K37" s="122" t="str">
        <f>IFERROR(IF(Table2[[#This Row],[START CET]]&gt;=DATEVALUE(TEXT(Table2[[#This Row],[START CET]],"MM/DD/YYYY"))+TIME(20,0,0),TEXT(Table2[[#This Row],[Date start CET]]+1,"dddd"),Table2[[#This Row],[Day start CET]]),$X$1)</f>
        <v>Monday</v>
      </c>
      <c r="L37" s="124">
        <f>IFERROR(Table2[[#This Row],[START CET]]+$AA$2,$X$1)</f>
        <v>45922.0416666663</v>
      </c>
      <c r="M37" s="124">
        <f>IFERROR(Table2[[#This Row],[END CET]]+$AA$2,$X$1)</f>
        <v>45922.208333332965</v>
      </c>
      <c r="N37" s="125">
        <f>IFERROR(IF(E37&gt;D37,E37-D37,E37+1-D37),$X$1)</f>
        <v>0.16666666666424135</v>
      </c>
      <c r="O37" s="126" t="e">
        <f>IF(AND(VLOOKUP(Table2[[#This Row],[row]],A:B,2,FALSE)=VLOOKUP(Table2[[#This Row],[row]]+1,A:B,2,FALSE),VLOOKUP(Table2[[#This Row],[row]],A:D,4,FALSE)=VLOOKUP(Table2[[#This Row],[row]]+1,A:D,4,FALSE),VLOOKUP(Table2[[#This Row],[row]]+1,A:R,18,FALSE)),VLOOKUP(Table2[[#This Row],[row]]+1,A:R,18,FALSE)," ")&amp; " - "&amp;IF(AND(VLOOKUP(Table2[[#This Row],[row]],A:B,2,FALSE)=VLOOKUP(Table2[[#This Row],[row]]-1,A:B,2,FALSE),VLOOKUP(Table2[[#This Row],[row]],A:D,4,FALSE)=VLOOKUP(Table2[[#This Row],[row]]-1,A:D,4,FALSE),VLOOKUP(Table2[[#This Row],[row]]-1,A:R,18,FALSE)),VLOOKUP(Table2[[#This Row],[row]]-1,A:R,18,FALSE)," ")</f>
        <v>#N/A</v>
      </c>
      <c r="P37" s="186" t="e">
        <f>IF(AND(VLOOKUP(Table2[[#This Row],[Date start CET]],B:C,2,FALSE)=VLOOKUP(Table2[[#This Row],[Date start CET]]+1,B:C,2,FALSE),VLOOKUP(Table2[[#This Row],[Date start CET]],B:E,4,FALSE)=VLOOKUP(Table2[[#This Row],[Date start CET]]+1,B:E,4,FALSE),VLOOKUP(Table2[[#This Row],[Date start CET]]+1,B:S,18,FALSE)),VLOOKUP(Table2[[#This Row],[Date start CET]]+1,B:S,18,FALSE)," ")&amp; " - "&amp;IF(AND(VLOOKUP(Table2[[#This Row],[Date start CET]],B:C,2,FALSE)=VLOOKUP(Table2[[#This Row],[Date start CET]]-1,B:C,2,FALSE),VLOOKUP(Table2[[#This Row],[Date start CET]],B:E,4,FALSE)=VLOOKUP(Table2[[#This Row],[Date start CET]]-1,B:E,4,FALSE),VLOOKUP(Table2[[#This Row],[Date start CET]]-1,B:S,18,FALSE)),VLOOKUP(Table2[[#This Row],[Date start CET]]-1,B:S,18,FALSE)," ")</f>
        <v>#N/A</v>
      </c>
      <c r="Q37" s="113"/>
      <c r="R37" s="182" t="s">
        <v>65</v>
      </c>
      <c r="S37" s="164"/>
      <c r="T37" s="178"/>
    </row>
    <row r="38" spans="1:20">
      <c r="B38" s="192"/>
      <c r="C38" s="191"/>
      <c r="F38" s="165"/>
      <c r="S38" s="190"/>
    </row>
    <row r="39" spans="1:20">
      <c r="F39" s="165"/>
      <c r="S39" s="111"/>
    </row>
    <row r="40" spans="1:20">
      <c r="F40" s="165"/>
      <c r="S40" s="111"/>
    </row>
    <row r="41" spans="1:20">
      <c r="F41" s="165"/>
      <c r="S41" s="111"/>
    </row>
    <row r="42" spans="1:20">
      <c r="F42" s="165"/>
      <c r="S42" s="111"/>
    </row>
    <row r="43" spans="1:20">
      <c r="F43" s="165"/>
      <c r="S43" s="111"/>
    </row>
    <row r="44" spans="1:20">
      <c r="F44" s="165"/>
      <c r="S44" s="111"/>
    </row>
    <row r="45" spans="1:20">
      <c r="F45" s="165"/>
      <c r="S45" s="111"/>
    </row>
    <row r="46" spans="1:20">
      <c r="F46" s="165"/>
      <c r="S46" s="111"/>
    </row>
    <row r="47" spans="1:20">
      <c r="F47" s="165"/>
      <c r="S47" s="111"/>
    </row>
    <row r="48" spans="1:20">
      <c r="F48" s="165"/>
      <c r="S48" s="111"/>
    </row>
    <row r="49" spans="6:19">
      <c r="F49" s="165"/>
      <c r="S49" s="111"/>
    </row>
    <row r="50" spans="6:19">
      <c r="F50" s="165"/>
      <c r="S50" s="111"/>
    </row>
    <row r="51" spans="6:19">
      <c r="F51" s="165"/>
      <c r="S51" s="111"/>
    </row>
    <row r="52" spans="6:19">
      <c r="F52" s="165"/>
      <c r="S52" s="111"/>
    </row>
    <row r="53" spans="6:19">
      <c r="F53" s="165"/>
      <c r="S53" s="111"/>
    </row>
    <row r="54" spans="6:19">
      <c r="F54" s="165"/>
      <c r="S54" s="111"/>
    </row>
    <row r="55" spans="6:19">
      <c r="F55" s="165"/>
      <c r="S55" s="111"/>
    </row>
    <row r="56" spans="6:19">
      <c r="F56" s="165"/>
      <c r="S56" s="111"/>
    </row>
    <row r="57" spans="6:19">
      <c r="F57" s="165"/>
      <c r="S57" s="111"/>
    </row>
    <row r="58" spans="6:19">
      <c r="F58" s="165"/>
      <c r="S58" s="111"/>
    </row>
    <row r="59" spans="6:19">
      <c r="F59" s="165"/>
      <c r="S59" s="111"/>
    </row>
    <row r="60" spans="6:19">
      <c r="F60" s="165"/>
      <c r="S60" s="111"/>
    </row>
    <row r="61" spans="6:19">
      <c r="F61" s="165"/>
      <c r="S61" s="111"/>
    </row>
    <row r="62" spans="6:19">
      <c r="F62" s="165"/>
      <c r="S62" s="111"/>
    </row>
    <row r="63" spans="6:19">
      <c r="F63" s="165"/>
      <c r="S63" s="111"/>
    </row>
    <row r="64" spans="6:19">
      <c r="F64" s="165"/>
      <c r="S64" s="111"/>
    </row>
    <row r="65" spans="6:19">
      <c r="F65" s="165"/>
      <c r="S65" s="111"/>
    </row>
    <row r="66" spans="6:19">
      <c r="F66" s="165"/>
      <c r="S66" s="111"/>
    </row>
    <row r="67" spans="6:19">
      <c r="F67" s="165"/>
      <c r="S67" s="111"/>
    </row>
    <row r="68" spans="6:19">
      <c r="F68" s="165"/>
      <c r="S68" s="111"/>
    </row>
    <row r="69" spans="6:19">
      <c r="F69" s="165"/>
      <c r="S69" s="111"/>
    </row>
    <row r="70" spans="6:19">
      <c r="F70" s="165"/>
      <c r="S70" s="111"/>
    </row>
    <row r="71" spans="6:19">
      <c r="F71" s="165"/>
      <c r="S71" s="111"/>
    </row>
    <row r="72" spans="6:19">
      <c r="F72" s="165"/>
      <c r="S72" s="111"/>
    </row>
    <row r="73" spans="6:19">
      <c r="F73" s="165"/>
      <c r="S73" s="111"/>
    </row>
    <row r="74" spans="6:19">
      <c r="F74" s="165"/>
      <c r="S74" s="111"/>
    </row>
    <row r="75" spans="6:19">
      <c r="F75" s="165"/>
      <c r="S75" s="111"/>
    </row>
    <row r="76" spans="6:19">
      <c r="F76" s="165"/>
      <c r="S76" s="111"/>
    </row>
    <row r="77" spans="6:19">
      <c r="F77" s="165"/>
      <c r="S77" s="111"/>
    </row>
    <row r="78" spans="6:19">
      <c r="F78" s="165"/>
      <c r="S78" s="111"/>
    </row>
    <row r="79" spans="6:19">
      <c r="F79" s="165"/>
      <c r="S79" s="111"/>
    </row>
    <row r="80" spans="6:19">
      <c r="F80" s="165"/>
      <c r="S80" s="111"/>
    </row>
    <row r="81" spans="6:19">
      <c r="F81" s="165"/>
      <c r="S81" s="111"/>
    </row>
    <row r="82" spans="6:19">
      <c r="F82" s="165"/>
      <c r="S82" s="111"/>
    </row>
    <row r="83" spans="6:19">
      <c r="F83" s="165"/>
      <c r="S83" s="111"/>
    </row>
    <row r="84" spans="6:19">
      <c r="F84" s="165"/>
      <c r="S84" s="111"/>
    </row>
    <row r="85" spans="6:19">
      <c r="F85" s="165"/>
      <c r="S85" s="111"/>
    </row>
    <row r="86" spans="6:19">
      <c r="F86" s="165"/>
      <c r="S86" s="111"/>
    </row>
    <row r="87" spans="6:19">
      <c r="F87" s="165"/>
      <c r="S87" s="111"/>
    </row>
    <row r="88" spans="6:19">
      <c r="F88" s="165"/>
      <c r="S88" s="111"/>
    </row>
    <row r="89" spans="6:19">
      <c r="F89" s="165"/>
      <c r="S89" s="111"/>
    </row>
    <row r="90" spans="6:19">
      <c r="F90" s="165"/>
      <c r="S90" s="111"/>
    </row>
    <row r="91" spans="6:19">
      <c r="F91" s="165"/>
      <c r="S91" s="111"/>
    </row>
    <row r="92" spans="6:19">
      <c r="F92" s="165"/>
      <c r="S92" s="111"/>
    </row>
    <row r="93" spans="6:19">
      <c r="F93" s="165"/>
      <c r="S93" s="111"/>
    </row>
    <row r="94" spans="6:19">
      <c r="F94" s="165"/>
      <c r="S94" s="111"/>
    </row>
    <row r="95" spans="6:19">
      <c r="F95" s="165"/>
      <c r="S95" s="111"/>
    </row>
    <row r="96" spans="6:19">
      <c r="F96" s="165"/>
      <c r="S96" s="111"/>
    </row>
    <row r="97" spans="6:19">
      <c r="F97" s="165"/>
      <c r="S97" s="111"/>
    </row>
    <row r="98" spans="6:19">
      <c r="F98" s="165"/>
      <c r="S98" s="111"/>
    </row>
    <row r="99" spans="6:19">
      <c r="F99" s="165"/>
      <c r="S99" s="111"/>
    </row>
    <row r="100" spans="6:19">
      <c r="F100" s="165"/>
      <c r="S100" s="111"/>
    </row>
    <row r="101" spans="6:19">
      <c r="F101" s="165"/>
      <c r="S101" s="111"/>
    </row>
    <row r="102" spans="6:19">
      <c r="F102" s="165"/>
      <c r="S102" s="111"/>
    </row>
    <row r="103" spans="6:19">
      <c r="F103" s="165"/>
      <c r="S103" s="111"/>
    </row>
    <row r="104" spans="6:19">
      <c r="F104" s="165"/>
      <c r="S104" s="111"/>
    </row>
    <row r="105" spans="6:19">
      <c r="F105" s="165"/>
      <c r="S105" s="111"/>
    </row>
    <row r="106" spans="6:19">
      <c r="F106" s="165"/>
      <c r="S106" s="111"/>
    </row>
    <row r="107" spans="6:19">
      <c r="F107" s="165"/>
      <c r="S107" s="111"/>
    </row>
    <row r="108" spans="6:19">
      <c r="F108" s="165"/>
      <c r="S108" s="111"/>
    </row>
    <row r="109" spans="6:19">
      <c r="F109" s="165"/>
      <c r="S109" s="111"/>
    </row>
    <row r="110" spans="6:19">
      <c r="F110" s="165"/>
      <c r="S110" s="111"/>
    </row>
    <row r="111" spans="6:19">
      <c r="F111" s="165"/>
      <c r="S111" s="111"/>
    </row>
    <row r="112" spans="6:19">
      <c r="F112" s="165"/>
      <c r="S112" s="111"/>
    </row>
    <row r="113" spans="6:19">
      <c r="F113" s="165"/>
      <c r="S113" s="111"/>
    </row>
    <row r="114" spans="6:19">
      <c r="F114" s="165"/>
      <c r="S114" s="111"/>
    </row>
    <row r="115" spans="6:19">
      <c r="F115" s="165"/>
      <c r="S115" s="111"/>
    </row>
    <row r="116" spans="6:19">
      <c r="F116" s="165"/>
      <c r="S116" s="111"/>
    </row>
    <row r="117" spans="6:19">
      <c r="F117" s="165"/>
      <c r="S117" s="111"/>
    </row>
    <row r="118" spans="6:19">
      <c r="F118" s="165"/>
      <c r="S118" s="111"/>
    </row>
    <row r="119" spans="6:19">
      <c r="F119" s="165"/>
      <c r="S119" s="111"/>
    </row>
    <row r="120" spans="6:19">
      <c r="F120" s="165"/>
      <c r="S120" s="111"/>
    </row>
    <row r="121" spans="6:19">
      <c r="F121" s="165"/>
      <c r="S121" s="111"/>
    </row>
    <row r="122" spans="6:19">
      <c r="F122" s="165"/>
      <c r="S122" s="111"/>
    </row>
    <row r="123" spans="6:19">
      <c r="F123" s="165"/>
      <c r="S123" s="111"/>
    </row>
    <row r="124" spans="6:19">
      <c r="F124" s="165"/>
      <c r="S124" s="111"/>
    </row>
    <row r="125" spans="6:19">
      <c r="F125" s="165"/>
      <c r="S125" s="111"/>
    </row>
    <row r="126" spans="6:19">
      <c r="F126" s="165"/>
      <c r="S126" s="111"/>
    </row>
    <row r="127" spans="6:19">
      <c r="F127" s="165"/>
      <c r="S127" s="111"/>
    </row>
    <row r="128" spans="6:19">
      <c r="F128" s="165"/>
      <c r="S128" s="111"/>
    </row>
    <row r="129" spans="6:19">
      <c r="F129" s="165"/>
      <c r="S129" s="111"/>
    </row>
    <row r="130" spans="6:19">
      <c r="F130" s="165"/>
      <c r="S130" s="111"/>
    </row>
    <row r="131" spans="6:19">
      <c r="F131" s="165"/>
      <c r="S131" s="111"/>
    </row>
    <row r="132" spans="6:19">
      <c r="F132" s="165"/>
      <c r="S132" s="111"/>
    </row>
    <row r="133" spans="6:19">
      <c r="F133" s="165"/>
      <c r="S133" s="111"/>
    </row>
    <row r="134" spans="6:19">
      <c r="F134" s="165"/>
      <c r="S134" s="111"/>
    </row>
    <row r="135" spans="6:19">
      <c r="F135" s="165"/>
      <c r="S135" s="111"/>
    </row>
    <row r="136" spans="6:19">
      <c r="F136" s="165"/>
      <c r="S136" s="111"/>
    </row>
    <row r="137" spans="6:19">
      <c r="F137" s="165"/>
      <c r="S137" s="111"/>
    </row>
    <row r="138" spans="6:19">
      <c r="F138" s="165"/>
      <c r="S138" s="111"/>
    </row>
    <row r="139" spans="6:19">
      <c r="F139" s="165"/>
      <c r="S139" s="111"/>
    </row>
    <row r="140" spans="6:19">
      <c r="F140" s="165"/>
      <c r="S140" s="111"/>
    </row>
    <row r="141" spans="6:19">
      <c r="F141" s="165"/>
      <c r="S141" s="111"/>
    </row>
    <row r="142" spans="6:19">
      <c r="F142" s="165"/>
      <c r="S142" s="111"/>
    </row>
    <row r="143" spans="6:19">
      <c r="F143" s="165"/>
      <c r="S143" s="111"/>
    </row>
    <row r="144" spans="6:19">
      <c r="F144" s="165"/>
      <c r="S144" s="111"/>
    </row>
    <row r="145" spans="6:19">
      <c r="F145" s="165"/>
      <c r="S145" s="111"/>
    </row>
    <row r="146" spans="6:19">
      <c r="F146" s="165"/>
      <c r="S146" s="111"/>
    </row>
    <row r="147" spans="6:19">
      <c r="F147" s="165"/>
      <c r="S147" s="111"/>
    </row>
    <row r="148" spans="6:19">
      <c r="F148" s="165"/>
      <c r="S148" s="111"/>
    </row>
    <row r="149" spans="6:19">
      <c r="F149" s="165"/>
      <c r="S149" s="111"/>
    </row>
    <row r="150" spans="6:19">
      <c r="F150" s="165"/>
      <c r="S150" s="111"/>
    </row>
    <row r="151" spans="6:19">
      <c r="F151" s="165"/>
      <c r="S151" s="111"/>
    </row>
    <row r="152" spans="6:19">
      <c r="F152" s="165"/>
      <c r="S152" s="111"/>
    </row>
    <row r="153" spans="6:19">
      <c r="F153" s="165"/>
      <c r="S153" s="111"/>
    </row>
    <row r="154" spans="6:19">
      <c r="F154" s="165"/>
      <c r="S154" s="111"/>
    </row>
    <row r="155" spans="6:19">
      <c r="F155" s="165"/>
      <c r="S155" s="111"/>
    </row>
    <row r="156" spans="6:19">
      <c r="F156" s="165"/>
      <c r="S156" s="111"/>
    </row>
    <row r="157" spans="6:19">
      <c r="F157" s="165"/>
      <c r="S157" s="111"/>
    </row>
    <row r="158" spans="6:19">
      <c r="F158" s="165"/>
      <c r="S158" s="111"/>
    </row>
    <row r="159" spans="6:19">
      <c r="F159" s="165"/>
      <c r="S159" s="111"/>
    </row>
    <row r="160" spans="6:19">
      <c r="F160" s="165"/>
      <c r="S160" s="111"/>
    </row>
    <row r="161" spans="6:19">
      <c r="F161" s="165"/>
      <c r="S161" s="111"/>
    </row>
    <row r="162" spans="6:19">
      <c r="F162" s="165"/>
      <c r="S162" s="111"/>
    </row>
    <row r="163" spans="6:19">
      <c r="F163" s="165"/>
      <c r="S163" s="111"/>
    </row>
    <row r="164" spans="6:19">
      <c r="F164" s="165"/>
      <c r="S164" s="111"/>
    </row>
    <row r="165" spans="6:19">
      <c r="F165" s="165"/>
      <c r="S165" s="111"/>
    </row>
    <row r="166" spans="6:19">
      <c r="F166" s="165"/>
      <c r="S166" s="111"/>
    </row>
    <row r="167" spans="6:19">
      <c r="F167" s="165"/>
      <c r="S167" s="111"/>
    </row>
    <row r="168" spans="6:19">
      <c r="F168" s="165"/>
      <c r="S168" s="111"/>
    </row>
    <row r="169" spans="6:19">
      <c r="F169" s="165"/>
      <c r="S169" s="111"/>
    </row>
    <row r="170" spans="6:19">
      <c r="F170" s="165"/>
      <c r="S170" s="111"/>
    </row>
    <row r="171" spans="6:19">
      <c r="F171" s="165"/>
      <c r="S171" s="111"/>
    </row>
    <row r="172" spans="6:19">
      <c r="F172" s="165"/>
      <c r="S172" s="111"/>
    </row>
    <row r="173" spans="6:19">
      <c r="F173" s="165"/>
      <c r="S173" s="111"/>
    </row>
    <row r="174" spans="6:19">
      <c r="F174" s="165"/>
      <c r="S174" s="111"/>
    </row>
    <row r="175" spans="6:19">
      <c r="F175" s="165"/>
      <c r="S175" s="111"/>
    </row>
    <row r="176" spans="6:19">
      <c r="F176" s="165"/>
      <c r="S176" s="111"/>
    </row>
    <row r="177" spans="6:19">
      <c r="F177" s="165"/>
      <c r="S177" s="111"/>
    </row>
    <row r="178" spans="6:19">
      <c r="F178" s="165"/>
      <c r="S178" s="111"/>
    </row>
    <row r="179" spans="6:19">
      <c r="F179" s="165"/>
      <c r="S179" s="111"/>
    </row>
    <row r="180" spans="6:19">
      <c r="F180" s="165"/>
      <c r="S180" s="111"/>
    </row>
    <row r="181" spans="6:19">
      <c r="F181" s="165"/>
      <c r="S181" s="111"/>
    </row>
    <row r="182" spans="6:19">
      <c r="F182" s="165"/>
      <c r="S182" s="111"/>
    </row>
    <row r="183" spans="6:19">
      <c r="F183" s="165"/>
      <c r="S183" s="111"/>
    </row>
    <row r="184" spans="6:19">
      <c r="F184" s="165"/>
      <c r="S184" s="111"/>
    </row>
    <row r="185" spans="6:19">
      <c r="F185" s="165"/>
      <c r="S185" s="111"/>
    </row>
    <row r="186" spans="6:19">
      <c r="F186" s="165"/>
      <c r="S186" s="111"/>
    </row>
    <row r="187" spans="6:19">
      <c r="F187" s="165"/>
      <c r="S187" s="111"/>
    </row>
    <row r="188" spans="6:19">
      <c r="F188" s="165"/>
      <c r="S188" s="111"/>
    </row>
    <row r="189" spans="6:19">
      <c r="F189" s="165"/>
      <c r="S189" s="111"/>
    </row>
    <row r="190" spans="6:19">
      <c r="F190" s="165"/>
      <c r="S190" s="111"/>
    </row>
    <row r="191" spans="6:19">
      <c r="F191" s="165"/>
      <c r="S191" s="111"/>
    </row>
    <row r="192" spans="6:19">
      <c r="F192" s="165"/>
      <c r="S192" s="111"/>
    </row>
    <row r="193" spans="6:19">
      <c r="F193" s="165"/>
      <c r="S193" s="111"/>
    </row>
    <row r="194" spans="6:19">
      <c r="F194" s="165"/>
      <c r="S194" s="111"/>
    </row>
    <row r="195" spans="6:19">
      <c r="F195" s="165"/>
      <c r="S195" s="111"/>
    </row>
    <row r="196" spans="6:19">
      <c r="F196" s="165"/>
      <c r="S196" s="111"/>
    </row>
    <row r="197" spans="6:19">
      <c r="F197" s="165"/>
      <c r="S197" s="111"/>
    </row>
    <row r="198" spans="6:19">
      <c r="F198" s="165"/>
      <c r="S198" s="111"/>
    </row>
    <row r="199" spans="6:19">
      <c r="F199" s="165"/>
      <c r="S199" s="111"/>
    </row>
    <row r="200" spans="6:19">
      <c r="F200" s="165"/>
      <c r="S200" s="111"/>
    </row>
    <row r="201" spans="6:19">
      <c r="F201" s="165"/>
      <c r="S201" s="111"/>
    </row>
    <row r="202" spans="6:19">
      <c r="F202" s="165"/>
      <c r="S202" s="111"/>
    </row>
    <row r="203" spans="6:19">
      <c r="F203" s="165"/>
      <c r="S203" s="111"/>
    </row>
    <row r="204" spans="6:19">
      <c r="F204" s="165"/>
      <c r="S204" s="111"/>
    </row>
    <row r="205" spans="6:19">
      <c r="F205" s="165"/>
      <c r="S205" s="111"/>
    </row>
    <row r="206" spans="6:19">
      <c r="F206" s="165"/>
      <c r="S206" s="111"/>
    </row>
    <row r="207" spans="6:19">
      <c r="F207" s="165"/>
      <c r="S207" s="111"/>
    </row>
    <row r="208" spans="6:19">
      <c r="F208" s="165"/>
      <c r="S208" s="111"/>
    </row>
    <row r="209" spans="6:19">
      <c r="F209" s="165"/>
      <c r="S209" s="111"/>
    </row>
    <row r="210" spans="6:19">
      <c r="F210" s="165"/>
      <c r="S210" s="111"/>
    </row>
    <row r="211" spans="6:19">
      <c r="F211" s="165"/>
      <c r="S211" s="111"/>
    </row>
    <row r="212" spans="6:19">
      <c r="F212" s="165"/>
      <c r="S212" s="111"/>
    </row>
    <row r="213" spans="6:19">
      <c r="F213" s="165"/>
      <c r="S213" s="111"/>
    </row>
    <row r="214" spans="6:19">
      <c r="F214" s="165"/>
      <c r="S214" s="111"/>
    </row>
    <row r="215" spans="6:19">
      <c r="F215" s="165"/>
      <c r="S215" s="111"/>
    </row>
    <row r="216" spans="6:19">
      <c r="F216" s="165"/>
      <c r="S216" s="111"/>
    </row>
    <row r="217" spans="6:19">
      <c r="F217" s="165"/>
      <c r="S217" s="111"/>
    </row>
    <row r="218" spans="6:19">
      <c r="F218" s="165"/>
      <c r="S218" s="111"/>
    </row>
    <row r="219" spans="6:19">
      <c r="F219" s="165"/>
      <c r="S219" s="111"/>
    </row>
    <row r="220" spans="6:19">
      <c r="F220" s="165"/>
      <c r="S220" s="111"/>
    </row>
    <row r="221" spans="6:19">
      <c r="F221" s="165"/>
      <c r="S221" s="111"/>
    </row>
    <row r="222" spans="6:19">
      <c r="F222" s="165"/>
      <c r="S222" s="111"/>
    </row>
    <row r="223" spans="6:19">
      <c r="F223" s="165"/>
      <c r="S223" s="111"/>
    </row>
    <row r="224" spans="6:19">
      <c r="F224" s="165"/>
      <c r="S224" s="111"/>
    </row>
    <row r="225" spans="6:19">
      <c r="F225" s="165"/>
      <c r="S225" s="111"/>
    </row>
    <row r="226" spans="6:19">
      <c r="F226" s="165"/>
      <c r="S226" s="111"/>
    </row>
    <row r="227" spans="6:19">
      <c r="F227" s="165"/>
      <c r="S227" s="111"/>
    </row>
    <row r="228" spans="6:19">
      <c r="F228" s="165"/>
      <c r="S228" s="111"/>
    </row>
    <row r="229" spans="6:19">
      <c r="F229" s="165"/>
      <c r="S229" s="111"/>
    </row>
    <row r="230" spans="6:19">
      <c r="F230" s="165"/>
      <c r="S230" s="111"/>
    </row>
    <row r="231" spans="6:19">
      <c r="F231" s="165"/>
      <c r="S231" s="111"/>
    </row>
    <row r="232" spans="6:19">
      <c r="F232" s="165"/>
      <c r="S232" s="111"/>
    </row>
    <row r="233" spans="6:19">
      <c r="F233" s="165"/>
      <c r="S233" s="111"/>
    </row>
    <row r="234" spans="6:19">
      <c r="F234" s="165"/>
      <c r="S234" s="111"/>
    </row>
    <row r="235" spans="6:19">
      <c r="F235" s="165"/>
      <c r="S235" s="111"/>
    </row>
    <row r="236" spans="6:19">
      <c r="F236" s="165"/>
      <c r="S236" s="111"/>
    </row>
    <row r="237" spans="6:19">
      <c r="F237" s="165"/>
      <c r="S237" s="111"/>
    </row>
    <row r="238" spans="6:19">
      <c r="F238" s="165"/>
      <c r="S238" s="111"/>
    </row>
    <row r="239" spans="6:19">
      <c r="F239" s="165"/>
      <c r="S239" s="111"/>
    </row>
    <row r="240" spans="6:19">
      <c r="F240" s="165"/>
      <c r="S240" s="111"/>
    </row>
    <row r="241" spans="6:19">
      <c r="F241" s="165"/>
      <c r="S241" s="111"/>
    </row>
    <row r="242" spans="6:19">
      <c r="F242" s="165"/>
      <c r="S242" s="111"/>
    </row>
    <row r="243" spans="6:19">
      <c r="F243" s="165"/>
      <c r="S243" s="111"/>
    </row>
    <row r="244" spans="6:19">
      <c r="F244" s="165"/>
      <c r="S244" s="111"/>
    </row>
    <row r="245" spans="6:19">
      <c r="F245" s="165"/>
      <c r="S245" s="111"/>
    </row>
    <row r="246" spans="6:19">
      <c r="F246" s="165"/>
      <c r="S246" s="111"/>
    </row>
    <row r="247" spans="6:19">
      <c r="F247" s="165"/>
      <c r="S247" s="111"/>
    </row>
    <row r="248" spans="6:19">
      <c r="F248" s="165"/>
      <c r="S248" s="111"/>
    </row>
    <row r="249" spans="6:19">
      <c r="F249" s="165"/>
      <c r="S249" s="111"/>
    </row>
    <row r="250" spans="6:19">
      <c r="F250" s="165"/>
      <c r="S250" s="111"/>
    </row>
    <row r="251" spans="6:19">
      <c r="F251" s="165"/>
      <c r="S251" s="111"/>
    </row>
    <row r="252" spans="6:19">
      <c r="F252" s="165"/>
      <c r="S252" s="111"/>
    </row>
    <row r="253" spans="6:19">
      <c r="F253" s="165"/>
      <c r="S253" s="111"/>
    </row>
    <row r="254" spans="6:19">
      <c r="F254" s="165"/>
      <c r="S254" s="111"/>
    </row>
    <row r="255" spans="6:19">
      <c r="F255" s="165"/>
      <c r="S255" s="111"/>
    </row>
    <row r="256" spans="6:19">
      <c r="F256" s="165"/>
      <c r="S256" s="111"/>
    </row>
    <row r="257" spans="6:19">
      <c r="F257" s="165"/>
      <c r="S257" s="111"/>
    </row>
    <row r="258" spans="6:19">
      <c r="F258" s="165"/>
      <c r="S258" s="111"/>
    </row>
    <row r="259" spans="6:19">
      <c r="F259" s="165"/>
      <c r="S259" s="111"/>
    </row>
    <row r="260" spans="6:19">
      <c r="F260" s="165"/>
      <c r="S260" s="111"/>
    </row>
    <row r="261" spans="6:19">
      <c r="F261" s="165"/>
      <c r="S261" s="111"/>
    </row>
    <row r="262" spans="6:19">
      <c r="F262" s="165"/>
      <c r="S262" s="111"/>
    </row>
    <row r="263" spans="6:19">
      <c r="F263" s="165"/>
      <c r="S263" s="111"/>
    </row>
    <row r="264" spans="6:19">
      <c r="F264" s="165"/>
      <c r="S264" s="111"/>
    </row>
    <row r="265" spans="6:19">
      <c r="F265" s="165"/>
      <c r="S265" s="111"/>
    </row>
    <row r="266" spans="6:19">
      <c r="F266" s="165"/>
      <c r="S266" s="111"/>
    </row>
    <row r="267" spans="6:19">
      <c r="F267" s="165"/>
      <c r="S267" s="111"/>
    </row>
    <row r="268" spans="6:19">
      <c r="F268" s="165"/>
      <c r="S268" s="111"/>
    </row>
    <row r="269" spans="6:19">
      <c r="F269" s="165"/>
      <c r="S269" s="111"/>
    </row>
    <row r="270" spans="6:19">
      <c r="F270" s="165"/>
      <c r="S270" s="111"/>
    </row>
    <row r="271" spans="6:19">
      <c r="F271" s="165"/>
      <c r="S271" s="111"/>
    </row>
    <row r="272" spans="6:19">
      <c r="F272" s="165"/>
      <c r="S272" s="111"/>
    </row>
    <row r="273" spans="6:19">
      <c r="F273" s="165"/>
      <c r="S273" s="111"/>
    </row>
    <row r="274" spans="6:19">
      <c r="F274" s="165"/>
      <c r="S274" s="111"/>
    </row>
    <row r="275" spans="6:19">
      <c r="F275" s="165"/>
      <c r="S275" s="111"/>
    </row>
    <row r="276" spans="6:19">
      <c r="F276" s="165"/>
      <c r="S276" s="111"/>
    </row>
    <row r="277" spans="6:19">
      <c r="F277" s="165"/>
      <c r="S277" s="111"/>
    </row>
    <row r="278" spans="6:19">
      <c r="F278" s="165"/>
      <c r="S278" s="111"/>
    </row>
    <row r="279" spans="6:19">
      <c r="F279" s="165"/>
      <c r="S279" s="111"/>
    </row>
    <row r="280" spans="6:19">
      <c r="F280" s="165"/>
      <c r="S280" s="111"/>
    </row>
    <row r="281" spans="6:19">
      <c r="F281" s="165"/>
      <c r="S281" s="111"/>
    </row>
    <row r="282" spans="6:19">
      <c r="F282" s="165"/>
      <c r="S282" s="111"/>
    </row>
    <row r="283" spans="6:19">
      <c r="F283" s="165"/>
      <c r="S283" s="111"/>
    </row>
    <row r="284" spans="6:19">
      <c r="F284" s="165"/>
      <c r="S284" s="111"/>
    </row>
    <row r="285" spans="6:19">
      <c r="F285" s="165"/>
      <c r="S285" s="111"/>
    </row>
    <row r="286" spans="6:19">
      <c r="F286" s="165"/>
      <c r="S286" s="111"/>
    </row>
    <row r="287" spans="6:19">
      <c r="F287" s="165"/>
      <c r="S287" s="111"/>
    </row>
    <row r="288" spans="6:19">
      <c r="F288" s="165"/>
      <c r="S288" s="111"/>
    </row>
    <row r="289" spans="6:19">
      <c r="F289" s="165"/>
      <c r="S289" s="111"/>
    </row>
    <row r="290" spans="6:19">
      <c r="F290" s="165"/>
      <c r="S290" s="111"/>
    </row>
    <row r="291" spans="6:19">
      <c r="F291" s="165"/>
      <c r="S291" s="111"/>
    </row>
    <row r="292" spans="6:19">
      <c r="F292" s="165"/>
      <c r="S292" s="111"/>
    </row>
    <row r="293" spans="6:19">
      <c r="F293" s="165"/>
      <c r="S293" s="111"/>
    </row>
    <row r="294" spans="6:19">
      <c r="F294" s="165"/>
      <c r="S294" s="111"/>
    </row>
    <row r="295" spans="6:19">
      <c r="F295" s="165"/>
      <c r="S295" s="111"/>
    </row>
    <row r="296" spans="6:19">
      <c r="F296" s="165"/>
      <c r="S296" s="111"/>
    </row>
    <row r="297" spans="6:19">
      <c r="F297" s="165"/>
      <c r="S297" s="111"/>
    </row>
    <row r="298" spans="6:19">
      <c r="F298" s="165"/>
      <c r="S298" s="111"/>
    </row>
    <row r="299" spans="6:19">
      <c r="F299" s="165"/>
      <c r="S299" s="111"/>
    </row>
    <row r="300" spans="6:19">
      <c r="F300" s="165"/>
      <c r="S300" s="111"/>
    </row>
    <row r="301" spans="6:19">
      <c r="F301" s="165"/>
      <c r="S301" s="111"/>
    </row>
    <row r="302" spans="6:19">
      <c r="F302" s="165"/>
      <c r="S302" s="111"/>
    </row>
    <row r="303" spans="6:19">
      <c r="F303" s="165"/>
      <c r="S303" s="111"/>
    </row>
    <row r="304" spans="6:19">
      <c r="F304" s="165"/>
      <c r="S304" s="111"/>
    </row>
    <row r="305" spans="6:19">
      <c r="F305" s="165"/>
      <c r="S305" s="111"/>
    </row>
    <row r="306" spans="6:19">
      <c r="F306" s="165"/>
      <c r="S306" s="111"/>
    </row>
    <row r="307" spans="6:19">
      <c r="F307" s="165"/>
      <c r="S307" s="111"/>
    </row>
    <row r="308" spans="6:19">
      <c r="F308" s="165"/>
      <c r="S308" s="111"/>
    </row>
    <row r="309" spans="6:19">
      <c r="F309" s="165"/>
      <c r="S309" s="111"/>
    </row>
    <row r="310" spans="6:19">
      <c r="F310" s="165"/>
      <c r="S310" s="111"/>
    </row>
    <row r="311" spans="6:19">
      <c r="F311" s="165"/>
      <c r="S311" s="111"/>
    </row>
    <row r="312" spans="6:19">
      <c r="F312" s="165"/>
      <c r="S312" s="111"/>
    </row>
    <row r="313" spans="6:19">
      <c r="F313" s="165"/>
      <c r="S313" s="111"/>
    </row>
    <row r="314" spans="6:19">
      <c r="F314" s="165"/>
      <c r="S314" s="111"/>
    </row>
    <row r="315" spans="6:19">
      <c r="F315" s="165"/>
      <c r="S315" s="111"/>
    </row>
    <row r="316" spans="6:19">
      <c r="F316" s="165"/>
      <c r="S316" s="111"/>
    </row>
    <row r="317" spans="6:19">
      <c r="F317" s="165"/>
      <c r="S317" s="111"/>
    </row>
    <row r="318" spans="6:19">
      <c r="F318" s="165"/>
      <c r="S318" s="111"/>
    </row>
    <row r="319" spans="6:19">
      <c r="F319" s="165"/>
      <c r="S319" s="111"/>
    </row>
    <row r="320" spans="6:19">
      <c r="F320" s="165"/>
      <c r="S320" s="111"/>
    </row>
    <row r="321" spans="6:19">
      <c r="F321" s="165"/>
      <c r="S321" s="111"/>
    </row>
    <row r="322" spans="6:19">
      <c r="F322" s="165"/>
      <c r="S322" s="111"/>
    </row>
    <row r="323" spans="6:19">
      <c r="F323" s="165"/>
      <c r="S323" s="111"/>
    </row>
    <row r="324" spans="6:19">
      <c r="F324" s="165"/>
      <c r="S324" s="111"/>
    </row>
    <row r="325" spans="6:19">
      <c r="F325" s="165"/>
      <c r="S325" s="111"/>
    </row>
    <row r="326" spans="6:19">
      <c r="F326" s="165"/>
      <c r="S326" s="111"/>
    </row>
    <row r="327" spans="6:19">
      <c r="S327" s="111"/>
    </row>
    <row r="328" spans="6:19">
      <c r="S328" s="111"/>
    </row>
    <row r="329" spans="6:19">
      <c r="S329" s="111"/>
    </row>
    <row r="330" spans="6:19">
      <c r="S330" s="111"/>
    </row>
    <row r="331" spans="6:19">
      <c r="S331" s="111"/>
    </row>
    <row r="332" spans="6:19">
      <c r="S332" s="111"/>
    </row>
    <row r="333" spans="6:19">
      <c r="S333" s="111"/>
    </row>
    <row r="334" spans="6:19">
      <c r="S334" s="111"/>
    </row>
    <row r="335" spans="6:19">
      <c r="S335" s="111"/>
    </row>
    <row r="336" spans="6:19">
      <c r="S336" s="111"/>
    </row>
    <row r="337" spans="19:19">
      <c r="S337" s="111"/>
    </row>
    <row r="338" spans="19:19">
      <c r="S338" s="111"/>
    </row>
    <row r="339" spans="19:19">
      <c r="S339" s="111"/>
    </row>
    <row r="340" spans="19:19">
      <c r="S340" s="111"/>
    </row>
    <row r="341" spans="19:19">
      <c r="S341" s="111"/>
    </row>
    <row r="342" spans="19:19">
      <c r="S342" s="111"/>
    </row>
    <row r="343" spans="19:19">
      <c r="S343" s="111"/>
    </row>
    <row r="344" spans="19:19">
      <c r="S344" s="111"/>
    </row>
    <row r="345" spans="19:19">
      <c r="S345" s="111"/>
    </row>
    <row r="346" spans="19:19">
      <c r="S346" s="111"/>
    </row>
    <row r="347" spans="19:19">
      <c r="S347" s="111"/>
    </row>
    <row r="348" spans="19:19">
      <c r="S348" s="111"/>
    </row>
    <row r="349" spans="19:19">
      <c r="S349" s="111"/>
    </row>
    <row r="350" spans="19:19">
      <c r="S350" s="111"/>
    </row>
    <row r="351" spans="19:19">
      <c r="S351" s="111"/>
    </row>
    <row r="352" spans="19:19">
      <c r="S352" s="111"/>
    </row>
    <row r="353" spans="19:19">
      <c r="S353" s="111"/>
    </row>
    <row r="354" spans="19:19">
      <c r="S354" s="111"/>
    </row>
    <row r="355" spans="19:19">
      <c r="S355" s="111"/>
    </row>
    <row r="356" spans="19:19">
      <c r="S356" s="111"/>
    </row>
    <row r="357" spans="19:19">
      <c r="S357" s="111"/>
    </row>
    <row r="358" spans="19:19">
      <c r="S358" s="111"/>
    </row>
    <row r="359" spans="19:19">
      <c r="S359" s="111"/>
    </row>
    <row r="360" spans="19:19">
      <c r="S360" s="111"/>
    </row>
    <row r="361" spans="19:19">
      <c r="S361" s="111"/>
    </row>
    <row r="362" spans="19:19">
      <c r="S362" s="111"/>
    </row>
    <row r="363" spans="19:19">
      <c r="S363" s="111"/>
    </row>
    <row r="364" spans="19:19">
      <c r="S364" s="111"/>
    </row>
    <row r="365" spans="19:19">
      <c r="S365" s="111"/>
    </row>
    <row r="366" spans="19:19">
      <c r="S366" s="111"/>
    </row>
    <row r="367" spans="19:19">
      <c r="S367" s="111"/>
    </row>
    <row r="368" spans="19:19">
      <c r="S368" s="111"/>
    </row>
    <row r="369" spans="19:19">
      <c r="S369" s="111"/>
    </row>
    <row r="370" spans="19:19">
      <c r="S370" s="111"/>
    </row>
    <row r="371" spans="19:19">
      <c r="S371" s="111"/>
    </row>
    <row r="372" spans="19:19">
      <c r="S372" s="111"/>
    </row>
    <row r="373" spans="19:19">
      <c r="S373" s="111"/>
    </row>
    <row r="374" spans="19:19">
      <c r="S374" s="111"/>
    </row>
    <row r="375" spans="19:19">
      <c r="S375" s="111"/>
    </row>
    <row r="376" spans="19:19">
      <c r="S376" s="111"/>
    </row>
    <row r="377" spans="19:19">
      <c r="S377" s="111"/>
    </row>
    <row r="378" spans="19:19">
      <c r="S378" s="111"/>
    </row>
    <row r="379" spans="19:19">
      <c r="S379" s="111"/>
    </row>
    <row r="380" spans="19:19">
      <c r="S380" s="111"/>
    </row>
    <row r="381" spans="19:19">
      <c r="S381" s="111"/>
    </row>
    <row r="382" spans="19:19">
      <c r="S382" s="111"/>
    </row>
    <row r="383" spans="19:19">
      <c r="S383" s="111"/>
    </row>
    <row r="384" spans="19:19">
      <c r="S384" s="111"/>
    </row>
    <row r="385" spans="19:19">
      <c r="S385" s="111"/>
    </row>
    <row r="386" spans="19:19">
      <c r="S386" s="111"/>
    </row>
    <row r="387" spans="19:19">
      <c r="S387" s="111"/>
    </row>
    <row r="388" spans="19:19">
      <c r="S388" s="111"/>
    </row>
    <row r="389" spans="19:19">
      <c r="S389" s="111"/>
    </row>
    <row r="390" spans="19:19">
      <c r="S390" s="111"/>
    </row>
    <row r="391" spans="19:19">
      <c r="S391" s="111"/>
    </row>
    <row r="392" spans="19:19">
      <c r="S392" s="111"/>
    </row>
    <row r="393" spans="19:19">
      <c r="S393" s="111"/>
    </row>
    <row r="394" spans="19:19">
      <c r="S394" s="111"/>
    </row>
    <row r="395" spans="19:19">
      <c r="S395" s="111"/>
    </row>
    <row r="396" spans="19:19">
      <c r="S396" s="111"/>
    </row>
    <row r="397" spans="19:19">
      <c r="S397" s="111"/>
    </row>
    <row r="398" spans="19:19">
      <c r="S398" s="111"/>
    </row>
    <row r="399" spans="19:19">
      <c r="S399" s="111"/>
    </row>
    <row r="400" spans="19:19">
      <c r="S400" s="111"/>
    </row>
    <row r="401" spans="19:19">
      <c r="S401" s="111"/>
    </row>
    <row r="402" spans="19:19">
      <c r="S402" s="111"/>
    </row>
    <row r="403" spans="19:19">
      <c r="S403" s="111"/>
    </row>
    <row r="404" spans="19:19">
      <c r="S404" s="111"/>
    </row>
    <row r="405" spans="19:19">
      <c r="S405" s="111"/>
    </row>
    <row r="406" spans="19:19">
      <c r="S406" s="111"/>
    </row>
    <row r="407" spans="19:19">
      <c r="S407" s="111"/>
    </row>
    <row r="408" spans="19:19">
      <c r="S408" s="111"/>
    </row>
    <row r="409" spans="19:19">
      <c r="S409" s="111"/>
    </row>
    <row r="410" spans="19:19">
      <c r="S410" s="111"/>
    </row>
    <row r="411" spans="19:19">
      <c r="S411" s="111"/>
    </row>
    <row r="412" spans="19:19">
      <c r="S412" s="111"/>
    </row>
    <row r="413" spans="19:19">
      <c r="S413" s="111"/>
    </row>
    <row r="414" spans="19:19">
      <c r="S414" s="111"/>
    </row>
    <row r="415" spans="19:19">
      <c r="S415" s="111"/>
    </row>
    <row r="416" spans="19:19">
      <c r="S416" s="111"/>
    </row>
    <row r="417" spans="19:19">
      <c r="S417" s="111"/>
    </row>
    <row r="418" spans="19:19">
      <c r="S418" s="111"/>
    </row>
    <row r="419" spans="19:19">
      <c r="S419" s="111"/>
    </row>
    <row r="420" spans="19:19">
      <c r="S420" s="111"/>
    </row>
    <row r="421" spans="19:19">
      <c r="S421" s="111"/>
    </row>
    <row r="422" spans="19:19">
      <c r="S422" s="111"/>
    </row>
    <row r="423" spans="19:19">
      <c r="S423" s="111"/>
    </row>
    <row r="424" spans="19:19">
      <c r="S424" s="111"/>
    </row>
    <row r="425" spans="19:19">
      <c r="S425" s="111"/>
    </row>
    <row r="426" spans="19:19">
      <c r="S426" s="111"/>
    </row>
    <row r="427" spans="19:19">
      <c r="S427" s="111"/>
    </row>
    <row r="428" spans="19:19">
      <c r="S428" s="111"/>
    </row>
    <row r="429" spans="19:19">
      <c r="S429" s="111"/>
    </row>
    <row r="430" spans="19:19">
      <c r="S430" s="111"/>
    </row>
    <row r="431" spans="19:19">
      <c r="S431" s="111"/>
    </row>
    <row r="432" spans="19:19">
      <c r="S432" s="111"/>
    </row>
    <row r="433" spans="19:19">
      <c r="S433" s="111"/>
    </row>
    <row r="434" spans="19:19">
      <c r="S434" s="111"/>
    </row>
    <row r="435" spans="19:19">
      <c r="S435" s="111"/>
    </row>
    <row r="436" spans="19:19">
      <c r="S436" s="111"/>
    </row>
    <row r="437" spans="19:19">
      <c r="S437" s="111"/>
    </row>
    <row r="438" spans="19:19">
      <c r="S438" s="111"/>
    </row>
    <row r="439" spans="19:19">
      <c r="S439" s="111"/>
    </row>
    <row r="440" spans="19:19">
      <c r="S440" s="111"/>
    </row>
    <row r="441" spans="19:19">
      <c r="S441" s="111"/>
    </row>
    <row r="442" spans="19:19">
      <c r="S442" s="111"/>
    </row>
    <row r="443" spans="19:19">
      <c r="S443" s="111"/>
    </row>
    <row r="444" spans="19:19">
      <c r="S444" s="111"/>
    </row>
    <row r="445" spans="19:19">
      <c r="S445" s="111"/>
    </row>
    <row r="446" spans="19:19">
      <c r="S446" s="111"/>
    </row>
    <row r="447" spans="19:19">
      <c r="S447" s="111"/>
    </row>
    <row r="448" spans="19:19">
      <c r="S448" s="111"/>
    </row>
    <row r="449" spans="19:19">
      <c r="S449" s="111"/>
    </row>
    <row r="450" spans="19:19">
      <c r="S450" s="111"/>
    </row>
    <row r="451" spans="19:19">
      <c r="S451" s="111"/>
    </row>
    <row r="452" spans="19:19">
      <c r="S452" s="111"/>
    </row>
    <row r="453" spans="19:19">
      <c r="S453" s="111"/>
    </row>
    <row r="454" spans="19:19">
      <c r="S454" s="111"/>
    </row>
    <row r="455" spans="19:19">
      <c r="S455" s="111"/>
    </row>
    <row r="456" spans="19:19">
      <c r="S456" s="111"/>
    </row>
    <row r="457" spans="19:19">
      <c r="S457" s="111"/>
    </row>
    <row r="458" spans="19:19">
      <c r="S458" s="111"/>
    </row>
    <row r="459" spans="19:19">
      <c r="S459" s="111"/>
    </row>
    <row r="460" spans="19:19">
      <c r="S460" s="111"/>
    </row>
    <row r="461" spans="19:19">
      <c r="S461" s="111"/>
    </row>
    <row r="462" spans="19:19">
      <c r="S462" s="111"/>
    </row>
    <row r="463" spans="19:19">
      <c r="S463" s="111"/>
    </row>
    <row r="464" spans="19:19">
      <c r="S464" s="111"/>
    </row>
    <row r="465" spans="19:19">
      <c r="S465" s="111"/>
    </row>
    <row r="466" spans="19:19">
      <c r="S466" s="111"/>
    </row>
    <row r="467" spans="19:19">
      <c r="S467" s="111"/>
    </row>
    <row r="468" spans="19:19">
      <c r="S468" s="111"/>
    </row>
    <row r="469" spans="19:19">
      <c r="S469" s="111"/>
    </row>
  </sheetData>
  <phoneticPr fontId="15" type="noConversion"/>
  <conditionalFormatting sqref="O2 Q2 O38:Q1048576 O36:O37 Q36:Q37 O15 O3:Q9 O10:O11 Q10:Q11 O12:Q14 O16:Q35">
    <cfRule type="containsText" dxfId="53" priority="67" operator="containsText" text="_">
      <formula>NOT(ISERROR(SEARCH("_",O2)))</formula>
    </cfRule>
  </conditionalFormatting>
  <conditionalFormatting sqref="R38:R1048576 R16 R21 R25:R26 R1:R11 R13:R14">
    <cfRule type="containsText" dxfId="52" priority="18" operator="containsText" text="SAP_">
      <formula>NOT(ISERROR(SEARCH("SAP_",R1)))</formula>
    </cfRule>
    <cfRule type="containsText" dxfId="51" priority="19" operator="containsText" text="AU_">
      <formula>NOT(ISERROR(SEARCH("AU_",R1)))</formula>
    </cfRule>
  </conditionalFormatting>
  <conditionalFormatting sqref="R38:R1048576 R16 R21 R25:R26 R1:R11 R13:R14">
    <cfRule type="containsText" dxfId="50" priority="17" operator="containsText" text="NA_">
      <formula>NOT(ISERROR(SEARCH("NA_",R1)))</formula>
    </cfRule>
  </conditionalFormatting>
  <conditionalFormatting sqref="R1">
    <cfRule type="containsText" dxfId="49" priority="16" operator="containsText" text="APA_">
      <formula>NOT(ISERROR(SEARCH("APA_",R1)))</formula>
    </cfRule>
  </conditionalFormatting>
  <conditionalFormatting sqref="R38:R1048576 R16 R21 R25:R26 R1:R11 R13:R14">
    <cfRule type="containsText" dxfId="48" priority="15" operator="containsText" text="CPFS_">
      <formula>NOT(ISERROR(SEARCH("CPFS_",R1)))</formula>
    </cfRule>
  </conditionalFormatting>
  <conditionalFormatting sqref="A2:O2 Q2:R2 A5:N5 P5:R5 R21 R25:R26 A36:O37 Q36:Q37 A1:R1 A3:R4 A6:R9 A10:O11 Q10:R11 F1:F11 A12:R14 A15:O15 A16:R16 A17:Q35 A38:R1048576">
    <cfRule type="expression" dxfId="47" priority="14">
      <formula>DAY($B1)=DAY(TODAY())</formula>
    </cfRule>
  </conditionalFormatting>
  <conditionalFormatting sqref="O5">
    <cfRule type="expression" dxfId="46" priority="71">
      <formula>DAY(#REF!)=DAY(TODAY())</formula>
    </cfRule>
  </conditionalFormatting>
  <conditionalFormatting sqref="R16">
    <cfRule type="expression" dxfId="45" priority="81">
      <formula>DAY($B15)=DAY(TODAY())</formula>
    </cfRule>
  </conditionalFormatting>
  <conditionalFormatting sqref="P12:Q12">
    <cfRule type="expression" dxfId="43" priority="88">
      <formula>DAY(#REF!)=DAY(TODAY())</formula>
    </cfRule>
  </conditionalFormatting>
  <dataValidations count="1">
    <dataValidation allowBlank="1" showInputMessage="1" showErrorMessage="1" sqref="U1" xr:uid="{DC2A45C0-E683-4391-9DC1-D6D24C1F62ED}"/>
  </dataValidations>
  <pageMargins left="0.7" right="0.7" top="0.75" bottom="0.75" header="0.3" footer="0.3"/>
  <pageSetup orientation="portrait" copies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FDC83EAA-6D0B-4E60-B64B-35CB1427BF3C}">
            <xm:f>NOT(ISERROR(SEARCH(#REF!,X2)))</xm:f>
            <xm:f>#REF!</xm:f>
            <x14:dxf>
              <font>
                <b/>
                <i val="0"/>
                <color rgb="FF9C0006"/>
              </font>
              <fill>
                <patternFill patternType="solid">
                  <bgColor theme="5" tint="0.59999389629810485"/>
                </patternFill>
              </fill>
            </x14:dxf>
          </x14:cfRule>
          <xm:sqref>X2:X8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1F15CD-EDED-4366-A295-1C9D3D6978EE}">
          <x14:formula1>
            <xm:f>'Contact'!$A$2:$A$20</xm:f>
          </x14:formula1>
          <xm:sqref>U2:U1048576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4B92-0C7A-43D5-A08B-3EEB27253F0D}">
  <dimension ref="A1:B8"/>
  <sheetViews>
    <sheetView workbookViewId="0">
      <selection activeCell="B7" sqref="B7"/>
    </sheetView>
  </sheetViews>
  <sheetFormatPr defaultRowHeight="15"/>
  <cols>
    <col min="1" max="1" width="48.140625" customWidth="1"/>
    <col min="2" max="2" width="61" customWidth="1"/>
  </cols>
  <sheetData>
    <row r="1" spans="1:2">
      <c r="A1" s="184" t="s">
        <v>66</v>
      </c>
      <c r="B1" s="184" t="s">
        <v>67</v>
      </c>
    </row>
    <row r="2" spans="1:2">
      <c r="A2" s="185" t="s">
        <v>68</v>
      </c>
      <c r="B2" s="185" t="s">
        <v>69</v>
      </c>
    </row>
    <row r="3" spans="1:2">
      <c r="A3" s="185" t="s">
        <v>70</v>
      </c>
      <c r="B3" s="185" t="s">
        <v>71</v>
      </c>
    </row>
    <row r="4" spans="1:2">
      <c r="A4" s="185" t="s">
        <v>72</v>
      </c>
      <c r="B4" s="185" t="s">
        <v>73</v>
      </c>
    </row>
    <row r="5" spans="1:2">
      <c r="A5" s="185" t="s">
        <v>74</v>
      </c>
      <c r="B5" s="185" t="s">
        <v>75</v>
      </c>
    </row>
    <row r="6" spans="1:2">
      <c r="A6" s="185" t="s">
        <v>76</v>
      </c>
      <c r="B6" s="185" t="s">
        <v>77</v>
      </c>
    </row>
    <row r="7" spans="1:2">
      <c r="A7" s="185" t="s">
        <v>78</v>
      </c>
      <c r="B7" s="185" t="s">
        <v>79</v>
      </c>
    </row>
    <row r="8" spans="1:2">
      <c r="A8" s="185" t="s">
        <v>80</v>
      </c>
      <c r="B8" s="18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B265-0CDE-4E74-80B4-61BFA61CE51C}">
  <dimension ref="A1:G41"/>
  <sheetViews>
    <sheetView workbookViewId="0">
      <selection activeCell="A4" sqref="A4"/>
    </sheetView>
  </sheetViews>
  <sheetFormatPr defaultRowHeight="14.45"/>
  <cols>
    <col min="1" max="1" width="14.28515625" customWidth="1"/>
    <col min="2" max="2" width="36.5703125" customWidth="1"/>
    <col min="7" max="7" width="15" bestFit="1" customWidth="1"/>
  </cols>
  <sheetData>
    <row r="1" spans="1:2">
      <c r="A1" t="s">
        <v>82</v>
      </c>
      <c r="B1" t="s">
        <v>83</v>
      </c>
    </row>
    <row r="2" spans="1:2">
      <c r="A2" t="s">
        <v>84</v>
      </c>
      <c r="B2" s="94" t="s">
        <v>85</v>
      </c>
    </row>
    <row r="3" spans="1:2">
      <c r="A3" t="s">
        <v>86</v>
      </c>
      <c r="B3" s="94" t="s">
        <v>87</v>
      </c>
    </row>
    <row r="4" spans="1:2">
      <c r="A4" t="s">
        <v>88</v>
      </c>
      <c r="B4" s="94" t="s">
        <v>89</v>
      </c>
    </row>
    <row r="5" spans="1:2">
      <c r="A5" t="s">
        <v>90</v>
      </c>
      <c r="B5" s="94" t="s">
        <v>91</v>
      </c>
    </row>
    <row r="6" spans="1:2">
      <c r="A6" t="s">
        <v>92</v>
      </c>
      <c r="B6" s="94" t="s">
        <v>93</v>
      </c>
    </row>
    <row r="7" spans="1:2" ht="15">
      <c r="A7" t="s">
        <v>94</v>
      </c>
      <c r="B7" s="94"/>
    </row>
    <row r="8" spans="1:2" ht="15">
      <c r="A8" t="s">
        <v>95</v>
      </c>
      <c r="B8" s="133" t="s">
        <v>96</v>
      </c>
    </row>
    <row r="9" spans="1:2" ht="15">
      <c r="A9" t="s">
        <v>97</v>
      </c>
      <c r="B9" s="133" t="s">
        <v>98</v>
      </c>
    </row>
    <row r="10" spans="1:2" ht="15">
      <c r="A10" t="s">
        <v>99</v>
      </c>
      <c r="B10" s="94" t="s">
        <v>100</v>
      </c>
    </row>
    <row r="11" spans="1:2" ht="15">
      <c r="A11" t="s">
        <v>101</v>
      </c>
      <c r="B11" s="133" t="s">
        <v>102</v>
      </c>
    </row>
    <row r="12" spans="1:2" ht="15">
      <c r="A12" t="s">
        <v>103</v>
      </c>
      <c r="B12" s="94" t="s">
        <v>104</v>
      </c>
    </row>
    <row r="13" spans="1:2" ht="15">
      <c r="A13" t="s">
        <v>105</v>
      </c>
      <c r="B13" s="94" t="s">
        <v>106</v>
      </c>
    </row>
    <row r="14" spans="1:2" ht="15">
      <c r="A14" t="s">
        <v>107</v>
      </c>
      <c r="B14" s="133" t="s">
        <v>108</v>
      </c>
    </row>
    <row r="15" spans="1:2" ht="15">
      <c r="A15" t="s">
        <v>109</v>
      </c>
      <c r="B15" s="94" t="s">
        <v>110</v>
      </c>
    </row>
    <row r="16" spans="1:2" ht="15">
      <c r="A16" t="s">
        <v>111</v>
      </c>
      <c r="B16" s="94" t="s">
        <v>112</v>
      </c>
    </row>
    <row r="17" spans="1:7" ht="15">
      <c r="A17" t="s">
        <v>113</v>
      </c>
      <c r="B17" s="133" t="s">
        <v>114</v>
      </c>
    </row>
    <row r="18" spans="1:7" ht="15">
      <c r="A18" s="156" t="s">
        <v>115</v>
      </c>
      <c r="B18" s="133" t="s">
        <v>116</v>
      </c>
    </row>
    <row r="19" spans="1:7" ht="15">
      <c r="A19" t="s">
        <v>117</v>
      </c>
      <c r="B19" s="94" t="s">
        <v>118</v>
      </c>
    </row>
    <row r="20" spans="1:7" ht="15">
      <c r="A20" t="s">
        <v>119</v>
      </c>
      <c r="B20" s="94" t="s">
        <v>120</v>
      </c>
    </row>
    <row r="21" spans="1:7" ht="15">
      <c r="A21" t="s">
        <v>121</v>
      </c>
      <c r="B21" s="94" t="s">
        <v>122</v>
      </c>
    </row>
    <row r="22" spans="1:7" ht="15">
      <c r="A22" t="s">
        <v>123</v>
      </c>
      <c r="B22" s="94" t="s">
        <v>124</v>
      </c>
    </row>
    <row r="23" spans="1:7" ht="15">
      <c r="B23" s="94"/>
    </row>
    <row r="24" spans="1:7" ht="15">
      <c r="B24" s="94"/>
    </row>
    <row r="25" spans="1:7" ht="15">
      <c r="B25" s="94"/>
    </row>
    <row r="26" spans="1:7" ht="15">
      <c r="B26" s="94"/>
    </row>
    <row r="27" spans="1:7" ht="15">
      <c r="B27" s="94"/>
    </row>
    <row r="28" spans="1:7" ht="15">
      <c r="A28" s="155"/>
      <c r="B28" s="133"/>
    </row>
    <row r="29" spans="1:7" ht="15">
      <c r="A29" s="114"/>
      <c r="B29" s="94"/>
      <c r="G29" s="152"/>
    </row>
    <row r="30" spans="1:7" ht="15">
      <c r="A30" s="127"/>
      <c r="B30" s="94"/>
    </row>
    <row r="31" spans="1:7" ht="15">
      <c r="A31" s="114"/>
      <c r="B31" s="94"/>
    </row>
    <row r="32" spans="1:7" ht="15">
      <c r="A32" s="114"/>
      <c r="B32" s="94"/>
    </row>
    <row r="33" spans="1:2" ht="15">
      <c r="A33" s="114"/>
      <c r="B33" s="94"/>
    </row>
    <row r="34" spans="1:2" ht="15">
      <c r="A34" s="114"/>
      <c r="B34" s="94"/>
    </row>
    <row r="35" spans="1:2" ht="15">
      <c r="A35" s="114"/>
      <c r="B35" s="94"/>
    </row>
    <row r="36" spans="1:2" ht="15">
      <c r="A36" s="114"/>
      <c r="B36" s="94"/>
    </row>
    <row r="37" spans="1:2" ht="15">
      <c r="A37" s="127"/>
      <c r="B37" s="133"/>
    </row>
    <row r="38" spans="1:2" ht="15"/>
    <row r="39" spans="1:2" ht="15"/>
    <row r="40" spans="1:2" ht="15"/>
    <row r="41" spans="1:2" ht="15"/>
  </sheetData>
  <conditionalFormatting sqref="A28:A37">
    <cfRule type="expression" dxfId="20" priority="3">
      <formula>DAY($B28)=DAY(TODAY())</formula>
    </cfRule>
  </conditionalFormatting>
  <hyperlinks>
    <hyperlink ref="B10" r:id="rId1" xr:uid="{240B2889-00E8-48F2-9D8C-905A62A90CC4}"/>
    <hyperlink ref="B2" r:id="rId2" xr:uid="{70252F91-8E87-4C1A-8AAF-BEBDEB3A74CF}"/>
    <hyperlink ref="B3" r:id="rId3" xr:uid="{062F25E5-45FD-4237-AF84-3FDC6F4AB31A}"/>
    <hyperlink ref="B19" r:id="rId4" xr:uid="{DBDADAC6-0F59-4344-A52A-76C8BF8EE976}"/>
    <hyperlink ref="B4" r:id="rId5" xr:uid="{9F7CF757-AB4C-4A27-BE8D-42090F90CBA3}"/>
    <hyperlink ref="B12" r:id="rId6" xr:uid="{3789AEC9-8A5B-4370-A98D-F739C147496F}"/>
    <hyperlink ref="B20" r:id="rId7" xr:uid="{AB170BBB-F979-4AA0-A22B-76CAE4119D50}"/>
    <hyperlink ref="B5" r:id="rId8" xr:uid="{6EA269BC-C127-49E7-9387-4213348C1157}"/>
    <hyperlink ref="B6" r:id="rId9" xr:uid="{D2DFD9FB-E32F-43F9-9A48-074D8DED08FB}"/>
    <hyperlink ref="B13" r:id="rId10" xr:uid="{B330C9DA-3C9E-4B40-91EA-E9BFE13D2ECD}"/>
    <hyperlink ref="B16" r:id="rId11" xr:uid="{56E0DBD1-EA31-414C-A8B8-4076D7F2E3CB}"/>
    <hyperlink ref="B15" r:id="rId12" xr:uid="{446D62DB-D859-45A9-88D2-D8FCF8A43A0A}"/>
    <hyperlink ref="B14" r:id="rId13" xr:uid="{95919D76-3B34-4A90-9EA1-5890EBF41F03}"/>
    <hyperlink ref="B17" r:id="rId14" xr:uid="{1B46533F-0604-4505-886A-9F8B922A969E}"/>
    <hyperlink ref="B9" r:id="rId15" xr:uid="{8FB488D2-E65A-453F-B2D5-CFE885147FDE}"/>
    <hyperlink ref="B8" r:id="rId16" xr:uid="{B771CCA8-08BF-47B9-84B0-336ABE00BA6B}"/>
    <hyperlink ref="B18" r:id="rId17" xr:uid="{B5689212-D244-458D-BFE0-AE6820CB13F6}"/>
    <hyperlink ref="B11" r:id="rId18" xr:uid="{682CA427-B455-466D-A00F-2AA8371B2FC6}"/>
    <hyperlink ref="B21" r:id="rId19" xr:uid="{A776D995-3E9E-4356-9915-C1ECC4444402}"/>
    <hyperlink ref="B22" r:id="rId20" xr:uid="{8982CD63-1B94-4EFE-AB3B-EED4309F37E3}"/>
  </hyperlinks>
  <pageMargins left="0.7" right="0.7" top="0.75" bottom="0.75" header="0.3" footer="0.3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2E8B-E42F-48F5-A7AD-B564CBE3A29D}">
  <dimension ref="A1:C14"/>
  <sheetViews>
    <sheetView workbookViewId="0">
      <selection activeCell="C3" sqref="C3"/>
    </sheetView>
  </sheetViews>
  <sheetFormatPr defaultRowHeight="14.45"/>
  <cols>
    <col min="1" max="1" width="31" bestFit="1" customWidth="1"/>
    <col min="2" max="2" width="71.42578125" bestFit="1" customWidth="1"/>
    <col min="3" max="3" width="92.5703125" bestFit="1" customWidth="1"/>
  </cols>
  <sheetData>
    <row r="1" spans="1:3">
      <c r="A1" s="5" t="s">
        <v>125</v>
      </c>
      <c r="B1" s="6" t="s">
        <v>126</v>
      </c>
      <c r="C1" s="7" t="s">
        <v>127</v>
      </c>
    </row>
    <row r="2" spans="1:3">
      <c r="A2" s="8" t="s">
        <v>128</v>
      </c>
      <c r="B2" s="9" t="s">
        <v>129</v>
      </c>
      <c r="C2" s="10" t="s">
        <v>130</v>
      </c>
    </row>
    <row r="3" spans="1:3">
      <c r="A3" s="8" t="s">
        <v>131</v>
      </c>
      <c r="B3" s="9" t="s">
        <v>132</v>
      </c>
      <c r="C3" s="10" t="s">
        <v>133</v>
      </c>
    </row>
    <row r="4" spans="1:3">
      <c r="A4" s="11" t="s">
        <v>134</v>
      </c>
      <c r="B4" s="12" t="s">
        <v>135</v>
      </c>
      <c r="C4" s="10" t="s">
        <v>136</v>
      </c>
    </row>
    <row r="5" spans="1:3">
      <c r="A5" s="11" t="s">
        <v>137</v>
      </c>
      <c r="B5" s="12" t="s">
        <v>138</v>
      </c>
      <c r="C5" s="10" t="s">
        <v>139</v>
      </c>
    </row>
    <row r="6" spans="1:3">
      <c r="A6" s="11" t="s">
        <v>140</v>
      </c>
      <c r="B6" s="12" t="s">
        <v>141</v>
      </c>
      <c r="C6" s="13" t="s">
        <v>142</v>
      </c>
    </row>
    <row r="7" spans="1:3">
      <c r="A7" s="11" t="s">
        <v>143</v>
      </c>
      <c r="B7" s="12" t="s">
        <v>144</v>
      </c>
      <c r="C7" s="13" t="s">
        <v>145</v>
      </c>
    </row>
    <row r="8" spans="1:3">
      <c r="A8" s="11" t="s">
        <v>146</v>
      </c>
      <c r="B8" s="12" t="s">
        <v>147</v>
      </c>
      <c r="C8" s="13" t="s">
        <v>148</v>
      </c>
    </row>
    <row r="9" spans="1:3">
      <c r="A9" s="11" t="s">
        <v>149</v>
      </c>
      <c r="B9" s="12" t="s">
        <v>141</v>
      </c>
      <c r="C9" s="13" t="s">
        <v>150</v>
      </c>
    </row>
    <row r="10" spans="1:3">
      <c r="A10" s="11" t="s">
        <v>151</v>
      </c>
      <c r="B10" s="12" t="s">
        <v>144</v>
      </c>
      <c r="C10" s="13" t="s">
        <v>152</v>
      </c>
    </row>
    <row r="11" spans="1:3">
      <c r="A11" s="14" t="s">
        <v>153</v>
      </c>
      <c r="B11" s="12" t="s">
        <v>154</v>
      </c>
      <c r="C11" s="13" t="s">
        <v>155</v>
      </c>
    </row>
    <row r="12" spans="1:3">
      <c r="A12" s="14" t="s">
        <v>156</v>
      </c>
      <c r="B12" s="12" t="s">
        <v>157</v>
      </c>
      <c r="C12" s="13" t="s">
        <v>158</v>
      </c>
    </row>
    <row r="13" spans="1:3">
      <c r="A13" s="17" t="s">
        <v>159</v>
      </c>
      <c r="B13" s="12" t="s">
        <v>160</v>
      </c>
      <c r="C13" s="13"/>
    </row>
    <row r="14" spans="1:3">
      <c r="A14" s="15" t="s">
        <v>161</v>
      </c>
      <c r="B14" s="15" t="s">
        <v>162</v>
      </c>
      <c r="C14" s="15" t="s">
        <v>162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E719-F395-42A7-8A30-5AC0EEF250FB}">
  <dimension ref="A1:L143"/>
  <sheetViews>
    <sheetView zoomScale="85" zoomScaleNormal="85" workbookViewId="0">
      <pane ySplit="1" topLeftCell="H73" activePane="bottomLeft" state="frozen"/>
      <selection pane="bottomLeft" activeCell="H70" sqref="H70:H71"/>
    </sheetView>
  </sheetViews>
  <sheetFormatPr defaultRowHeight="15.75" customHeight="1"/>
  <cols>
    <col min="1" max="1" width="45.85546875" bestFit="1" customWidth="1"/>
    <col min="2" max="2" width="18.42578125" customWidth="1"/>
    <col min="3" max="3" width="13.5703125" style="41" customWidth="1"/>
    <col min="4" max="4" width="20.140625" style="56" bestFit="1" customWidth="1"/>
    <col min="5" max="5" width="17.85546875" style="56" bestFit="1" customWidth="1"/>
    <col min="6" max="6" width="20.5703125" style="65" customWidth="1"/>
    <col min="7" max="7" width="16" style="58" customWidth="1"/>
    <col min="8" max="8" width="30.7109375" customWidth="1"/>
    <col min="9" max="9" width="15" customWidth="1"/>
    <col min="10" max="10" width="14.28515625" customWidth="1"/>
    <col min="11" max="11" width="24.5703125" customWidth="1"/>
    <col min="12" max="12" width="16.85546875" customWidth="1"/>
    <col min="20" max="20" width="21.85546875" customWidth="1"/>
  </cols>
  <sheetData>
    <row r="1" spans="1:12" ht="36.75" customHeight="1">
      <c r="A1" s="96" t="s">
        <v>163</v>
      </c>
      <c r="B1" s="97" t="s">
        <v>21</v>
      </c>
      <c r="C1" s="132" t="s">
        <v>164</v>
      </c>
      <c r="D1" s="130" t="s">
        <v>165</v>
      </c>
      <c r="E1" s="49" t="s">
        <v>166</v>
      </c>
      <c r="F1" s="67" t="s">
        <v>167</v>
      </c>
      <c r="G1" s="68" t="s">
        <v>168</v>
      </c>
      <c r="H1" s="135" t="s">
        <v>169</v>
      </c>
      <c r="I1" s="98" t="s">
        <v>170</v>
      </c>
      <c r="J1" s="98" t="s">
        <v>171</v>
      </c>
      <c r="K1" s="98" t="s">
        <v>172</v>
      </c>
      <c r="L1" s="98" t="s">
        <v>173</v>
      </c>
    </row>
    <row r="2" spans="1:12" ht="15.75" customHeight="1">
      <c r="A2" s="2" t="s">
        <v>27</v>
      </c>
      <c r="B2" s="44" t="s">
        <v>174</v>
      </c>
      <c r="C2" s="131">
        <f>$J$7</f>
        <v>45901.833333333299</v>
      </c>
      <c r="D2" s="129">
        <f>C2</f>
        <v>45901.833333333299</v>
      </c>
      <c r="E2" s="115">
        <f>$C2+(4/24)</f>
        <v>45901.999999999964</v>
      </c>
      <c r="F2" s="66">
        <f t="shared" ref="F2:G40" si="0">D2</f>
        <v>45901.833333333299</v>
      </c>
      <c r="G2" s="57">
        <f t="shared" ref="G2:G39" si="1">E2</f>
        <v>45901.999999999964</v>
      </c>
      <c r="H2" s="136" t="s">
        <v>175</v>
      </c>
      <c r="I2" s="99"/>
      <c r="J2" s="99"/>
      <c r="K2" s="99"/>
      <c r="L2" s="100"/>
    </row>
    <row r="3" spans="1:12" ht="15.75" customHeight="1">
      <c r="A3" s="2" t="s">
        <v>30</v>
      </c>
      <c r="B3" s="44" t="s">
        <v>174</v>
      </c>
      <c r="C3" s="116">
        <f>$C$2+(12/24)</f>
        <v>45902.333333333299</v>
      </c>
      <c r="D3" s="129">
        <f t="shared" ref="D3:D35" si="2">C3</f>
        <v>45902.333333333299</v>
      </c>
      <c r="E3" s="128">
        <f>$C3+(6/24)</f>
        <v>45902.583333333299</v>
      </c>
      <c r="F3" s="66">
        <f t="shared" si="0"/>
        <v>45902.333333333299</v>
      </c>
      <c r="G3" s="140">
        <f t="shared" si="1"/>
        <v>45902.583333333299</v>
      </c>
      <c r="I3" s="141">
        <v>45149</v>
      </c>
      <c r="J3" s="48">
        <v>0.5</v>
      </c>
      <c r="K3" s="103">
        <f>I3+J3</f>
        <v>45149.5</v>
      </c>
      <c r="L3" s="104"/>
    </row>
    <row r="4" spans="1:12" ht="15.75" customHeight="1">
      <c r="A4" s="2" t="s">
        <v>31</v>
      </c>
      <c r="B4" s="44" t="s">
        <v>174</v>
      </c>
      <c r="C4" s="116">
        <f>$C$3+(36/24)</f>
        <v>45903.833333333299</v>
      </c>
      <c r="D4" s="129">
        <f t="shared" si="2"/>
        <v>45903.833333333299</v>
      </c>
      <c r="E4" s="128">
        <f>$C4+(4/24)</f>
        <v>45903.999999999964</v>
      </c>
      <c r="F4" s="66">
        <f t="shared" si="0"/>
        <v>45903.833333333299</v>
      </c>
      <c r="G4" s="140">
        <f t="shared" si="1"/>
        <v>45903.999999999964</v>
      </c>
      <c r="I4" s="142"/>
      <c r="J4" s="13"/>
      <c r="K4" s="101" t="s">
        <v>176</v>
      </c>
      <c r="L4" s="102"/>
    </row>
    <row r="5" spans="1:12" ht="15.75" customHeight="1">
      <c r="A5" s="2" t="s">
        <v>33</v>
      </c>
      <c r="B5" s="44" t="s">
        <v>174</v>
      </c>
      <c r="C5" s="116">
        <f>$C$4+(24/24)</f>
        <v>45904.833333333299</v>
      </c>
      <c r="D5" s="129">
        <f t="shared" si="2"/>
        <v>45904.833333333299</v>
      </c>
      <c r="E5" s="129">
        <f>$C5+(4/24)</f>
        <v>45904.999999999964</v>
      </c>
      <c r="F5" s="66">
        <f t="shared" si="0"/>
        <v>45904.833333333299</v>
      </c>
      <c r="G5" s="57">
        <f t="shared" si="1"/>
        <v>45904.999999999964</v>
      </c>
      <c r="I5" s="198" t="s">
        <v>177</v>
      </c>
      <c r="J5" s="198"/>
    </row>
    <row r="6" spans="1:12" ht="15.75" customHeight="1">
      <c r="A6" s="2" t="s">
        <v>36</v>
      </c>
      <c r="B6" s="44" t="s">
        <v>174</v>
      </c>
      <c r="C6" s="116">
        <f>$C$5+(24/24)</f>
        <v>45905.833333333299</v>
      </c>
      <c r="D6" s="129">
        <f t="shared" si="2"/>
        <v>45905.833333333299</v>
      </c>
      <c r="E6" s="129">
        <f>$C6+(4/24)</f>
        <v>45905.999999999964</v>
      </c>
      <c r="F6" s="66">
        <f t="shared" si="0"/>
        <v>45905.833333333299</v>
      </c>
      <c r="G6" s="57">
        <f t="shared" si="1"/>
        <v>45905.999999999964</v>
      </c>
      <c r="I6" s="143" t="s">
        <v>178</v>
      </c>
      <c r="J6" s="145" t="s">
        <v>179</v>
      </c>
    </row>
    <row r="7" spans="1:12" ht="15.75" customHeight="1">
      <c r="A7" s="2" t="s">
        <v>37</v>
      </c>
      <c r="B7" s="44" t="s">
        <v>174</v>
      </c>
      <c r="C7" s="116">
        <f>$C$6+(12/24)</f>
        <v>45906.333333333299</v>
      </c>
      <c r="D7" s="129">
        <f t="shared" si="2"/>
        <v>45906.333333333299</v>
      </c>
      <c r="E7" s="129">
        <f>$C7+(6/24)</f>
        <v>45906.583333333299</v>
      </c>
      <c r="F7" s="66">
        <f t="shared" si="0"/>
        <v>45906.333333333299</v>
      </c>
      <c r="G7" s="57">
        <f t="shared" si="1"/>
        <v>45906.583333333299</v>
      </c>
      <c r="I7" s="146" t="s">
        <v>180</v>
      </c>
      <c r="J7" s="144">
        <v>45901.833333333299</v>
      </c>
    </row>
    <row r="8" spans="1:12" ht="15.75" customHeight="1">
      <c r="A8" s="2" t="s">
        <v>38</v>
      </c>
      <c r="B8" s="44" t="s">
        <v>174</v>
      </c>
      <c r="C8" s="116">
        <f>$C$7+(24/24)</f>
        <v>45907.333333333299</v>
      </c>
      <c r="D8" s="129">
        <f t="shared" si="2"/>
        <v>45907.333333333299</v>
      </c>
      <c r="E8" s="129">
        <f>$C8+(6/24)</f>
        <v>45907.583333333299</v>
      </c>
      <c r="F8" s="66">
        <f t="shared" si="0"/>
        <v>45907.333333333299</v>
      </c>
      <c r="G8" s="57">
        <f t="shared" si="1"/>
        <v>45907.583333333299</v>
      </c>
    </row>
    <row r="9" spans="1:12" ht="15.75" customHeight="1">
      <c r="A9" s="2" t="s">
        <v>39</v>
      </c>
      <c r="B9" s="44" t="s">
        <v>174</v>
      </c>
      <c r="C9" s="116">
        <f>$C$8+(24/24)</f>
        <v>45908.333333333299</v>
      </c>
      <c r="D9" s="129">
        <f t="shared" si="2"/>
        <v>45908.333333333299</v>
      </c>
      <c r="E9" s="129">
        <f>$C9+(6/24)</f>
        <v>45908.583333333299</v>
      </c>
      <c r="F9" s="66">
        <f t="shared" si="0"/>
        <v>45908.333333333299</v>
      </c>
      <c r="G9" s="57">
        <f t="shared" si="1"/>
        <v>45908.583333333299</v>
      </c>
    </row>
    <row r="10" spans="1:12" ht="15.75" customHeight="1">
      <c r="A10" s="2" t="s">
        <v>40</v>
      </c>
      <c r="B10" s="44" t="s">
        <v>174</v>
      </c>
      <c r="C10" s="116">
        <f>$C$9+(24/24)</f>
        <v>45909.333333333299</v>
      </c>
      <c r="D10" s="129">
        <f t="shared" si="2"/>
        <v>45909.333333333299</v>
      </c>
      <c r="E10" s="128">
        <f>$C10+(6/24)</f>
        <v>45909.583333333299</v>
      </c>
      <c r="F10" s="66">
        <f t="shared" si="0"/>
        <v>45909.333333333299</v>
      </c>
      <c r="G10" s="57">
        <f t="shared" si="1"/>
        <v>45909.583333333299</v>
      </c>
    </row>
    <row r="11" spans="1:12" ht="15.75" customHeight="1">
      <c r="A11" s="2" t="s">
        <v>41</v>
      </c>
      <c r="B11" s="44" t="s">
        <v>174</v>
      </c>
      <c r="C11" s="116">
        <f>$C$10+(36/24)</f>
        <v>45910.833333333299</v>
      </c>
      <c r="D11" s="129">
        <f t="shared" si="2"/>
        <v>45910.833333333299</v>
      </c>
      <c r="E11" s="129">
        <f>$C11+(4/24)</f>
        <v>45910.999999999964</v>
      </c>
      <c r="F11" s="66">
        <f t="shared" si="0"/>
        <v>45910.833333333299</v>
      </c>
      <c r="G11" s="57">
        <f t="shared" si="1"/>
        <v>45910.999999999964</v>
      </c>
    </row>
    <row r="12" spans="1:12" ht="15.75" customHeight="1">
      <c r="A12" s="2" t="s">
        <v>42</v>
      </c>
      <c r="B12" s="44" t="s">
        <v>174</v>
      </c>
      <c r="C12" s="116">
        <f>$C$11+(5/24)</f>
        <v>45911.041666666635</v>
      </c>
      <c r="D12" s="129">
        <f t="shared" si="2"/>
        <v>45911.041666666635</v>
      </c>
      <c r="E12" s="129">
        <f>$C12+(4/24)</f>
        <v>45911.208333333299</v>
      </c>
      <c r="F12" s="66">
        <f t="shared" si="0"/>
        <v>45911.041666666635</v>
      </c>
      <c r="G12" s="57">
        <f t="shared" si="1"/>
        <v>45911.208333333299</v>
      </c>
    </row>
    <row r="13" spans="1:12" ht="15.75" customHeight="1">
      <c r="A13" s="2" t="s">
        <v>43</v>
      </c>
      <c r="B13" s="44" t="s">
        <v>174</v>
      </c>
      <c r="C13" s="116">
        <f>$C$12+(7/24)</f>
        <v>45911.333333333299</v>
      </c>
      <c r="D13" s="129">
        <f t="shared" si="2"/>
        <v>45911.333333333299</v>
      </c>
      <c r="E13" s="129">
        <f>$C13+(6/24)</f>
        <v>45911.583333333299</v>
      </c>
      <c r="F13" s="66">
        <f t="shared" si="0"/>
        <v>45911.333333333299</v>
      </c>
      <c r="G13" s="57">
        <f t="shared" si="1"/>
        <v>45911.583333333299</v>
      </c>
    </row>
    <row r="14" spans="1:12" ht="15.75" customHeight="1">
      <c r="A14" s="2" t="s">
        <v>44</v>
      </c>
      <c r="B14" s="44" t="s">
        <v>174</v>
      </c>
      <c r="C14" s="116">
        <f>$C$13+(12/24)</f>
        <v>45911.833333333299</v>
      </c>
      <c r="D14" s="129">
        <f t="shared" si="2"/>
        <v>45911.833333333299</v>
      </c>
      <c r="E14" s="129">
        <f>$C14+(4/24)</f>
        <v>45911.999999999964</v>
      </c>
      <c r="F14" s="66">
        <f t="shared" si="0"/>
        <v>45911.833333333299</v>
      </c>
      <c r="G14" s="57">
        <f t="shared" si="1"/>
        <v>45911.999999999964</v>
      </c>
    </row>
    <row r="15" spans="1:12" ht="15.75" customHeight="1">
      <c r="A15" s="2" t="s">
        <v>45</v>
      </c>
      <c r="B15" s="44" t="s">
        <v>174</v>
      </c>
      <c r="C15" s="116">
        <f>$C$14+(12/24)</f>
        <v>45912.333333333299</v>
      </c>
      <c r="D15" s="129">
        <f t="shared" si="2"/>
        <v>45912.333333333299</v>
      </c>
      <c r="E15" s="129">
        <f>$C15+(6/24)</f>
        <v>45912.583333333299</v>
      </c>
      <c r="F15" s="66">
        <f t="shared" si="0"/>
        <v>45912.333333333299</v>
      </c>
      <c r="G15" s="57">
        <f t="shared" si="1"/>
        <v>45912.583333333299</v>
      </c>
    </row>
    <row r="16" spans="1:12" ht="15.75" customHeight="1">
      <c r="A16" s="2" t="s">
        <v>46</v>
      </c>
      <c r="B16" s="44" t="s">
        <v>174</v>
      </c>
      <c r="C16" s="116">
        <f>$C$15+(17/24)</f>
        <v>45913.041666666635</v>
      </c>
      <c r="D16" s="129">
        <f t="shared" si="2"/>
        <v>45913.041666666635</v>
      </c>
      <c r="E16" s="129">
        <f>$C16+(4/24)</f>
        <v>45913.208333333299</v>
      </c>
      <c r="F16" s="66">
        <f t="shared" si="0"/>
        <v>45913.041666666635</v>
      </c>
      <c r="G16" s="57">
        <f t="shared" si="1"/>
        <v>45913.208333333299</v>
      </c>
    </row>
    <row r="17" spans="1:9" ht="15.75" customHeight="1">
      <c r="A17" s="2" t="s">
        <v>47</v>
      </c>
      <c r="B17" s="44" t="s">
        <v>174</v>
      </c>
      <c r="C17" s="116">
        <f>$C$16+(3/24)</f>
        <v>45913.166666666635</v>
      </c>
      <c r="D17" s="129">
        <f t="shared" si="2"/>
        <v>45913.166666666635</v>
      </c>
      <c r="E17" s="129">
        <f>$C17+(4/24)</f>
        <v>45913.333333333299</v>
      </c>
      <c r="F17" s="66">
        <f t="shared" si="0"/>
        <v>45913.166666666635</v>
      </c>
      <c r="G17" s="57">
        <f t="shared" si="1"/>
        <v>45913.333333333299</v>
      </c>
    </row>
    <row r="18" spans="1:9" ht="15.75" customHeight="1">
      <c r="A18" s="2" t="s">
        <v>48</v>
      </c>
      <c r="B18" s="44" t="s">
        <v>174</v>
      </c>
      <c r="C18" s="116">
        <f>$C$17+(12/24)</f>
        <v>45913.666666666635</v>
      </c>
      <c r="D18" s="129">
        <f t="shared" si="2"/>
        <v>45913.666666666635</v>
      </c>
      <c r="E18" s="129">
        <f>$C18+(4/24)</f>
        <v>45913.833333333299</v>
      </c>
      <c r="F18" s="66">
        <f t="shared" si="0"/>
        <v>45913.666666666635</v>
      </c>
      <c r="G18" s="57">
        <f t="shared" si="1"/>
        <v>45913.833333333299</v>
      </c>
    </row>
    <row r="19" spans="1:9" ht="15.75" customHeight="1">
      <c r="A19" s="2" t="s">
        <v>49</v>
      </c>
      <c r="B19" s="44" t="s">
        <v>174</v>
      </c>
      <c r="C19" s="116">
        <f>$C$18+(4/24)</f>
        <v>45913.833333333299</v>
      </c>
      <c r="D19" s="129">
        <f t="shared" si="2"/>
        <v>45913.833333333299</v>
      </c>
      <c r="E19" s="129">
        <f>$C19+(4/24)</f>
        <v>45913.999999999964</v>
      </c>
      <c r="F19" s="66">
        <f t="shared" si="0"/>
        <v>45913.833333333299</v>
      </c>
      <c r="G19" s="57">
        <f t="shared" si="1"/>
        <v>45913.999999999964</v>
      </c>
      <c r="I19" s="56"/>
    </row>
    <row r="20" spans="1:9" ht="15.75" customHeight="1">
      <c r="A20" s="2" t="s">
        <v>50</v>
      </c>
      <c r="B20" s="44" t="s">
        <v>174</v>
      </c>
      <c r="C20" s="116">
        <f>$C$19+(5/24)</f>
        <v>45914.041666666635</v>
      </c>
      <c r="D20" s="129">
        <f t="shared" si="2"/>
        <v>45914.041666666635</v>
      </c>
      <c r="E20" s="129">
        <f>$C20+(4/24)</f>
        <v>45914.208333333299</v>
      </c>
      <c r="F20" s="66">
        <f t="shared" si="0"/>
        <v>45914.041666666635</v>
      </c>
      <c r="G20" s="57">
        <f t="shared" si="1"/>
        <v>45914.208333333299</v>
      </c>
    </row>
    <row r="21" spans="1:9" ht="15.75" customHeight="1">
      <c r="A21" s="2" t="s">
        <v>51</v>
      </c>
      <c r="B21" s="44" t="s">
        <v>174</v>
      </c>
      <c r="C21" s="116">
        <f>$C$20+(7/24)</f>
        <v>45914.333333333299</v>
      </c>
      <c r="D21" s="129">
        <f t="shared" si="2"/>
        <v>45914.333333333299</v>
      </c>
      <c r="E21" s="129">
        <f>$C21+(6/24)</f>
        <v>45914.583333333299</v>
      </c>
      <c r="F21" s="66">
        <f t="shared" si="0"/>
        <v>45914.333333333299</v>
      </c>
      <c r="G21" s="57">
        <f t="shared" si="1"/>
        <v>45914.583333333299</v>
      </c>
    </row>
    <row r="22" spans="1:9" ht="15.75" customHeight="1">
      <c r="A22" s="2" t="s">
        <v>52</v>
      </c>
      <c r="B22" s="44" t="s">
        <v>174</v>
      </c>
      <c r="C22" s="116">
        <f>$C$21+(6/24)</f>
        <v>45914.583333333299</v>
      </c>
      <c r="D22" s="129">
        <f t="shared" si="2"/>
        <v>45914.583333333299</v>
      </c>
      <c r="E22" s="129">
        <f>$C22+(4/24)</f>
        <v>45914.749999999964</v>
      </c>
      <c r="F22" s="66">
        <f t="shared" si="0"/>
        <v>45914.583333333299</v>
      </c>
      <c r="G22" s="57">
        <f t="shared" si="1"/>
        <v>45914.749999999964</v>
      </c>
    </row>
    <row r="23" spans="1:9" ht="15.75" customHeight="1">
      <c r="A23" s="2" t="s">
        <v>53</v>
      </c>
      <c r="B23" s="44" t="s">
        <v>174</v>
      </c>
      <c r="C23" s="116">
        <f>$C22+(18/24)</f>
        <v>45915.333333333299</v>
      </c>
      <c r="D23" s="129">
        <f t="shared" si="2"/>
        <v>45915.333333333299</v>
      </c>
      <c r="E23" s="129">
        <f>$C23+(6/24)</f>
        <v>45915.583333333299</v>
      </c>
      <c r="F23" s="66">
        <f t="shared" si="0"/>
        <v>45915.333333333299</v>
      </c>
      <c r="G23" s="57">
        <f t="shared" si="1"/>
        <v>45915.583333333299</v>
      </c>
    </row>
    <row r="24" spans="1:9" ht="15.75" customHeight="1">
      <c r="A24" s="2" t="s">
        <v>54</v>
      </c>
      <c r="B24" s="44" t="s">
        <v>174</v>
      </c>
      <c r="C24" s="116">
        <f>$C23+(12/24)</f>
        <v>45915.833333333299</v>
      </c>
      <c r="D24" s="129">
        <f t="shared" si="2"/>
        <v>45915.833333333299</v>
      </c>
      <c r="E24" s="129">
        <f>$C24+(4/24)</f>
        <v>45915.999999999964</v>
      </c>
      <c r="F24" s="66">
        <f t="shared" si="0"/>
        <v>45915.833333333299</v>
      </c>
      <c r="G24" s="57">
        <f t="shared" si="1"/>
        <v>45915.999999999964</v>
      </c>
    </row>
    <row r="25" spans="1:9" ht="15.75" customHeight="1">
      <c r="A25" s="2" t="s">
        <v>55</v>
      </c>
      <c r="B25" s="44" t="s">
        <v>174</v>
      </c>
      <c r="C25" s="116">
        <f>$C$24+(12/24)</f>
        <v>45916.333333333299</v>
      </c>
      <c r="D25" s="129">
        <f t="shared" si="2"/>
        <v>45916.333333333299</v>
      </c>
      <c r="E25" s="129">
        <f>$C25+(6/24)</f>
        <v>45916.583333333299</v>
      </c>
      <c r="F25" s="66">
        <f t="shared" si="0"/>
        <v>45916.333333333299</v>
      </c>
      <c r="G25" s="57">
        <f t="shared" si="1"/>
        <v>45916.583333333299</v>
      </c>
    </row>
    <row r="26" spans="1:9" ht="15.75" customHeight="1">
      <c r="A26" s="2" t="s">
        <v>56</v>
      </c>
      <c r="B26" s="44" t="s">
        <v>174</v>
      </c>
      <c r="C26" s="116">
        <f>$C$25+(12/24)</f>
        <v>45916.833333333299</v>
      </c>
      <c r="D26" s="129">
        <f t="shared" si="2"/>
        <v>45916.833333333299</v>
      </c>
      <c r="E26" s="129">
        <f>$C26+(4/24)</f>
        <v>45916.999999999964</v>
      </c>
      <c r="F26" s="66">
        <f t="shared" si="0"/>
        <v>45916.833333333299</v>
      </c>
      <c r="G26" s="57">
        <f t="shared" si="1"/>
        <v>45916.999999999964</v>
      </c>
    </row>
    <row r="27" spans="1:9" ht="15.75" customHeight="1">
      <c r="A27" s="2" t="s">
        <v>57</v>
      </c>
      <c r="B27" s="44" t="s">
        <v>174</v>
      </c>
      <c r="C27" s="116">
        <f>$C$26+(24/24)</f>
        <v>45917.833333333299</v>
      </c>
      <c r="D27" s="129">
        <f t="shared" si="2"/>
        <v>45917.833333333299</v>
      </c>
      <c r="E27" s="129">
        <f>$C27+(4/24)</f>
        <v>45917.999999999964</v>
      </c>
      <c r="F27" s="66">
        <f t="shared" si="0"/>
        <v>45917.833333333299</v>
      </c>
      <c r="G27" s="57">
        <f t="shared" si="1"/>
        <v>45917.999999999964</v>
      </c>
    </row>
    <row r="28" spans="1:9" ht="15.75" customHeight="1">
      <c r="A28" s="2" t="s">
        <v>58</v>
      </c>
      <c r="B28" s="44" t="s">
        <v>174</v>
      </c>
      <c r="C28" s="116">
        <f>$C$27+(12/24)</f>
        <v>45918.333333333299</v>
      </c>
      <c r="D28" s="129">
        <f t="shared" si="2"/>
        <v>45918.333333333299</v>
      </c>
      <c r="E28" s="129">
        <f>$C28+(6/24)</f>
        <v>45918.583333333299</v>
      </c>
      <c r="F28" s="66">
        <f t="shared" si="0"/>
        <v>45918.333333333299</v>
      </c>
      <c r="G28" s="57">
        <f t="shared" si="1"/>
        <v>45918.583333333299</v>
      </c>
    </row>
    <row r="29" spans="1:9" ht="15.75" customHeight="1">
      <c r="A29" s="2" t="s">
        <v>59</v>
      </c>
      <c r="B29" s="44" t="s">
        <v>174</v>
      </c>
      <c r="C29" s="116">
        <f>$C$28+(12/24)</f>
        <v>45918.833333333299</v>
      </c>
      <c r="D29" s="129">
        <f t="shared" si="2"/>
        <v>45918.833333333299</v>
      </c>
      <c r="E29" s="129">
        <f t="shared" ref="E29:E35" si="3">$C29+(4/24)</f>
        <v>45918.999999999964</v>
      </c>
      <c r="F29" s="66">
        <f t="shared" si="0"/>
        <v>45918.833333333299</v>
      </c>
      <c r="G29" s="57">
        <f t="shared" si="1"/>
        <v>45918.999999999964</v>
      </c>
    </row>
    <row r="30" spans="1:9" ht="15.75" customHeight="1">
      <c r="A30" s="2" t="s">
        <v>60</v>
      </c>
      <c r="B30" s="44" t="s">
        <v>174</v>
      </c>
      <c r="C30" s="116">
        <f>$C$29+(24/24)</f>
        <v>45919.833333333299</v>
      </c>
      <c r="D30" s="129">
        <f t="shared" si="2"/>
        <v>45919.833333333299</v>
      </c>
      <c r="E30" s="129">
        <f t="shared" si="3"/>
        <v>45919.999999999964</v>
      </c>
      <c r="F30" s="66">
        <f t="shared" si="0"/>
        <v>45919.833333333299</v>
      </c>
      <c r="G30" s="57">
        <f t="shared" si="1"/>
        <v>45919.999999999964</v>
      </c>
    </row>
    <row r="31" spans="1:9" ht="15.75" customHeight="1">
      <c r="A31" s="2" t="s">
        <v>61</v>
      </c>
      <c r="B31" s="44" t="s">
        <v>174</v>
      </c>
      <c r="C31" s="116">
        <f>$C$30+(8/24)</f>
        <v>45920.166666666635</v>
      </c>
      <c r="D31" s="129">
        <f t="shared" si="2"/>
        <v>45920.166666666635</v>
      </c>
      <c r="E31" s="129">
        <f t="shared" si="3"/>
        <v>45920.333333333299</v>
      </c>
      <c r="F31" s="66">
        <f t="shared" si="0"/>
        <v>45920.166666666635</v>
      </c>
      <c r="G31" s="57">
        <f t="shared" si="1"/>
        <v>45920.333333333299</v>
      </c>
    </row>
    <row r="32" spans="1:9" ht="15.75" customHeight="1">
      <c r="A32" s="2" t="s">
        <v>62</v>
      </c>
      <c r="B32" s="44" t="s">
        <v>174</v>
      </c>
      <c r="C32" s="116">
        <f>$C$31+(12/24)</f>
        <v>45920.666666666635</v>
      </c>
      <c r="D32" s="129">
        <f t="shared" si="2"/>
        <v>45920.666666666635</v>
      </c>
      <c r="E32" s="129">
        <f t="shared" si="3"/>
        <v>45920.833333333299</v>
      </c>
      <c r="F32" s="66">
        <f t="shared" si="0"/>
        <v>45920.666666666635</v>
      </c>
      <c r="G32" s="57">
        <f t="shared" si="1"/>
        <v>45920.833333333299</v>
      </c>
    </row>
    <row r="33" spans="1:10" ht="15.75" customHeight="1">
      <c r="A33" s="2" t="s">
        <v>63</v>
      </c>
      <c r="B33" s="44" t="s">
        <v>174</v>
      </c>
      <c r="C33" s="116">
        <f>$C$32+(4/24)</f>
        <v>45920.833333333299</v>
      </c>
      <c r="D33" s="129">
        <f t="shared" si="2"/>
        <v>45920.833333333299</v>
      </c>
      <c r="E33" s="129">
        <f t="shared" si="3"/>
        <v>45920.999999999964</v>
      </c>
      <c r="F33" s="66">
        <f t="shared" si="0"/>
        <v>45920.833333333299</v>
      </c>
      <c r="G33" s="57">
        <f t="shared" si="1"/>
        <v>45920.999999999964</v>
      </c>
    </row>
    <row r="34" spans="1:10" ht="15.75" customHeight="1">
      <c r="A34" s="2" t="s">
        <v>64</v>
      </c>
      <c r="B34" s="44" t="s">
        <v>174</v>
      </c>
      <c r="C34" s="116">
        <f>$C$33+(20/24)</f>
        <v>45921.666666666635</v>
      </c>
      <c r="D34" s="129">
        <f t="shared" si="2"/>
        <v>45921.666666666635</v>
      </c>
      <c r="E34" s="129">
        <f t="shared" si="3"/>
        <v>45921.833333333299</v>
      </c>
      <c r="F34" s="66">
        <f t="shared" si="0"/>
        <v>45921.666666666635</v>
      </c>
      <c r="G34" s="57">
        <f t="shared" si="1"/>
        <v>45921.833333333299</v>
      </c>
    </row>
    <row r="35" spans="1:10" ht="15.75" customHeight="1">
      <c r="A35" s="2" t="s">
        <v>65</v>
      </c>
      <c r="B35" s="44" t="s">
        <v>174</v>
      </c>
      <c r="C35" s="116">
        <f>$C$34+(4/24)</f>
        <v>45921.833333333299</v>
      </c>
      <c r="D35" s="129">
        <f t="shared" si="2"/>
        <v>45921.833333333299</v>
      </c>
      <c r="E35" s="129">
        <f t="shared" si="3"/>
        <v>45921.999999999964</v>
      </c>
      <c r="F35" s="66">
        <f t="shared" si="0"/>
        <v>45921.833333333299</v>
      </c>
      <c r="G35" s="57">
        <f t="shared" si="1"/>
        <v>45921.999999999964</v>
      </c>
    </row>
    <row r="36" spans="1:10" ht="15.75" customHeight="1">
      <c r="A36" s="2" t="s">
        <v>181</v>
      </c>
      <c r="B36" s="46"/>
      <c r="C36" s="47">
        <v>45877</v>
      </c>
      <c r="D36" s="196">
        <v>0.83333333333333337</v>
      </c>
      <c r="E36" s="197">
        <v>0.99930555555555556</v>
      </c>
      <c r="F36" s="66">
        <f>Table1[[#This Row],[Column2]]+Table1[[#This Row],[Start]]</f>
        <v>45877.833333333336</v>
      </c>
      <c r="G36" s="57">
        <f>Table1[[#This Row],[Column2]]+Table1[[#This Row],[End]]</f>
        <v>45877.999305555553</v>
      </c>
    </row>
    <row r="37" spans="1:10" ht="15.75" customHeight="1">
      <c r="A37" s="2" t="s">
        <v>182</v>
      </c>
      <c r="B37" s="46"/>
      <c r="C37" s="47">
        <v>45878</v>
      </c>
      <c r="D37" s="196">
        <v>0.33333333333333331</v>
      </c>
      <c r="E37" s="197">
        <v>0.58333333333333337</v>
      </c>
      <c r="F37" s="66">
        <f>Table1[[#This Row],[Column2]]+Table1[[#This Row],[Start]]</f>
        <v>45878.333333333336</v>
      </c>
      <c r="G37" s="57">
        <f>Table1[[#This Row],[Column2]]+Table1[[#This Row],[End]]</f>
        <v>45878.583333333336</v>
      </c>
    </row>
    <row r="38" spans="1:10" ht="15.75" customHeight="1">
      <c r="A38" s="2" t="s">
        <v>183</v>
      </c>
      <c r="B38" s="46"/>
      <c r="C38" s="47">
        <v>45879</v>
      </c>
      <c r="D38" s="196">
        <v>0.33333333333333331</v>
      </c>
      <c r="E38" s="59">
        <v>0.58333333333333337</v>
      </c>
      <c r="F38" s="66">
        <f>Table1[[#This Row],[Column2]]+Table1[[#This Row],[Start]]</f>
        <v>45879.333333333336</v>
      </c>
      <c r="G38" s="57">
        <f>Table1[[#This Row],[Column2]]+Table1[[#This Row],[End]]</f>
        <v>45879.583333333336</v>
      </c>
    </row>
    <row r="39" spans="1:10" ht="15.75" customHeight="1">
      <c r="A39" s="2" t="s">
        <v>184</v>
      </c>
      <c r="B39" s="46"/>
      <c r="C39" s="47"/>
      <c r="D39" s="50"/>
      <c r="E39" s="59"/>
      <c r="F39" s="66">
        <f t="shared" si="0"/>
        <v>0</v>
      </c>
      <c r="G39" s="57">
        <f t="shared" si="1"/>
        <v>0</v>
      </c>
    </row>
    <row r="40" spans="1:10" ht="15.75" customHeight="1">
      <c r="A40" s="3" t="s">
        <v>32</v>
      </c>
      <c r="B40" s="45"/>
      <c r="C40" s="172">
        <v>45876</v>
      </c>
      <c r="D40" s="173">
        <v>45876.458333333336</v>
      </c>
      <c r="E40" s="174">
        <v>45876.791666666664</v>
      </c>
      <c r="F40" s="151">
        <f t="shared" si="0"/>
        <v>45876.458333333336</v>
      </c>
      <c r="G40" s="57">
        <f t="shared" si="0"/>
        <v>45876.791666666664</v>
      </c>
      <c r="H40" s="176"/>
      <c r="I40" s="56"/>
      <c r="J40" s="56"/>
    </row>
    <row r="41" spans="1:10" ht="15.75" customHeight="1">
      <c r="A41" s="3" t="s">
        <v>35</v>
      </c>
      <c r="B41" s="45"/>
      <c r="C41" s="172">
        <v>45877</v>
      </c>
      <c r="D41" s="173">
        <v>45877.458333333336</v>
      </c>
      <c r="E41" s="174">
        <v>45877.791666666664</v>
      </c>
      <c r="F41" s="151">
        <f t="shared" ref="F41:G46" si="4">D41</f>
        <v>45877.458333333336</v>
      </c>
      <c r="G41" s="57">
        <f t="shared" si="4"/>
        <v>45877.791666666664</v>
      </c>
      <c r="H41" s="176"/>
      <c r="I41" s="56">
        <f>I40+(24/24)</f>
        <v>1</v>
      </c>
      <c r="J41" s="56">
        <f>I41+(8/24)</f>
        <v>1.3333333333333333</v>
      </c>
    </row>
    <row r="42" spans="1:10" ht="15.75" customHeight="1">
      <c r="A42" s="3" t="s">
        <v>185</v>
      </c>
      <c r="B42" s="45"/>
      <c r="C42" s="172">
        <v>45848</v>
      </c>
      <c r="D42" s="173">
        <v>45848.458333333336</v>
      </c>
      <c r="E42" s="174">
        <v>45848.791666666664</v>
      </c>
      <c r="F42" s="151">
        <f t="shared" si="4"/>
        <v>45848.458333333336</v>
      </c>
      <c r="G42" s="57">
        <f t="shared" si="4"/>
        <v>45848.791666666664</v>
      </c>
      <c r="H42" s="176"/>
      <c r="I42" s="56">
        <f>I41+(144/24)</f>
        <v>7</v>
      </c>
      <c r="J42" s="56">
        <f>I42+(8/24)</f>
        <v>7.333333333333333</v>
      </c>
    </row>
    <row r="43" spans="1:10" ht="15.75" customHeight="1">
      <c r="A43" s="3" t="s">
        <v>186</v>
      </c>
      <c r="B43" s="45"/>
      <c r="C43" s="172">
        <v>45849</v>
      </c>
      <c r="D43" s="173">
        <v>45849.125</v>
      </c>
      <c r="E43" s="174">
        <v>45849.291666666664</v>
      </c>
      <c r="F43" s="151">
        <f t="shared" si="4"/>
        <v>45849.125</v>
      </c>
      <c r="G43" s="57">
        <f t="shared" si="4"/>
        <v>45849.291666666664</v>
      </c>
      <c r="H43" s="176"/>
      <c r="I43" s="56">
        <f>I42+(16/24)</f>
        <v>7.666666666666667</v>
      </c>
      <c r="J43" s="56">
        <f>I43+(4/24)</f>
        <v>7.8333333333333339</v>
      </c>
    </row>
    <row r="44" spans="1:10" ht="15.75" customHeight="1">
      <c r="A44" s="3" t="s">
        <v>187</v>
      </c>
      <c r="B44" s="45"/>
      <c r="C44" s="172">
        <v>45849</v>
      </c>
      <c r="D44" s="173">
        <v>45849.458333333336</v>
      </c>
      <c r="E44" s="174">
        <v>45849.791666666664</v>
      </c>
      <c r="F44" s="151">
        <f t="shared" si="4"/>
        <v>45849.458333333336</v>
      </c>
      <c r="G44" s="57">
        <f t="shared" si="4"/>
        <v>45849.791666666664</v>
      </c>
      <c r="H44" s="176"/>
      <c r="I44" s="56">
        <f>I43+(8/24)</f>
        <v>8</v>
      </c>
      <c r="J44" s="56">
        <f>I44+(8/24)</f>
        <v>8.3333333333333339</v>
      </c>
    </row>
    <row r="45" spans="1:10" ht="15.75" customHeight="1">
      <c r="A45" s="3" t="s">
        <v>188</v>
      </c>
      <c r="B45" s="45"/>
      <c r="C45" s="172">
        <v>45855</v>
      </c>
      <c r="D45" s="173">
        <v>45855.458333333336</v>
      </c>
      <c r="E45" s="174">
        <v>45855.791666666664</v>
      </c>
      <c r="F45" s="151">
        <f t="shared" si="4"/>
        <v>45855.458333333336</v>
      </c>
      <c r="G45" s="57">
        <f t="shared" si="4"/>
        <v>45855.791666666664</v>
      </c>
      <c r="H45" s="176"/>
      <c r="I45" s="56">
        <f>I44+(144/24)</f>
        <v>14</v>
      </c>
      <c r="J45" s="56">
        <f>I45+(8/24)</f>
        <v>14.333333333333334</v>
      </c>
    </row>
    <row r="46" spans="1:10" ht="15.75" customHeight="1">
      <c r="A46" s="3" t="s">
        <v>189</v>
      </c>
      <c r="B46" s="45"/>
      <c r="C46" s="172">
        <v>45856</v>
      </c>
      <c r="D46" s="173">
        <v>45856.458333333336</v>
      </c>
      <c r="E46" s="174">
        <v>45856.791666666664</v>
      </c>
      <c r="F46" s="151">
        <f>D46</f>
        <v>45856.458333333336</v>
      </c>
      <c r="G46" s="57">
        <f t="shared" si="4"/>
        <v>45856.791666666664</v>
      </c>
      <c r="H46" s="176"/>
      <c r="I46" s="56">
        <f>I45+(24/24)</f>
        <v>15</v>
      </c>
      <c r="J46" s="56">
        <f>I46+(8/24)</f>
        <v>15.333333333333334</v>
      </c>
    </row>
    <row r="47" spans="1:10" ht="15.75" customHeight="1">
      <c r="A47" s="3" t="s">
        <v>190</v>
      </c>
      <c r="B47" s="1"/>
      <c r="C47" s="105"/>
      <c r="D47" s="137">
        <v>0.60416666666666663</v>
      </c>
      <c r="E47" s="137">
        <f>Table1[[#This Row],[Column2]]+(24/24)</f>
        <v>1</v>
      </c>
      <c r="F47" s="66">
        <f t="shared" ref="F47:F79" si="5">C47+D47</f>
        <v>0.60416666666666663</v>
      </c>
      <c r="G47" s="57">
        <f t="shared" ref="G47:G79" si="6">C47+E47</f>
        <v>1</v>
      </c>
      <c r="H47" s="94"/>
    </row>
    <row r="48" spans="1:10" ht="15.75" customHeight="1">
      <c r="A48" s="3" t="s">
        <v>191</v>
      </c>
      <c r="B48" s="1"/>
      <c r="C48" s="105"/>
      <c r="D48" s="138"/>
      <c r="E48" s="139"/>
      <c r="F48" s="66">
        <f t="shared" si="5"/>
        <v>0</v>
      </c>
      <c r="G48" s="57">
        <f t="shared" si="6"/>
        <v>0</v>
      </c>
    </row>
    <row r="49" spans="1:8" ht="15.75" customHeight="1">
      <c r="A49" s="21" t="s">
        <v>192</v>
      </c>
      <c r="B49" s="22"/>
      <c r="C49" s="23">
        <v>45875</v>
      </c>
      <c r="D49" s="51">
        <v>0.83333333333333337</v>
      </c>
      <c r="E49" s="60">
        <v>0.99930555555555556</v>
      </c>
      <c r="F49" s="66">
        <f t="shared" si="5"/>
        <v>45875.833333333336</v>
      </c>
      <c r="G49" s="57">
        <f t="shared" si="6"/>
        <v>45875.999305555553</v>
      </c>
      <c r="H49" s="187" t="s">
        <v>193</v>
      </c>
    </row>
    <row r="50" spans="1:8" ht="15.75" customHeight="1">
      <c r="A50" s="21" t="s">
        <v>194</v>
      </c>
      <c r="B50" s="22"/>
      <c r="C50" s="23">
        <v>45882</v>
      </c>
      <c r="D50" s="51">
        <v>0.83333333333333337</v>
      </c>
      <c r="E50" s="60">
        <v>0.99930555555555556</v>
      </c>
      <c r="F50" s="66">
        <f t="shared" si="5"/>
        <v>45882.833333333336</v>
      </c>
      <c r="G50" s="57">
        <f t="shared" si="6"/>
        <v>45882.999305555553</v>
      </c>
      <c r="H50" s="188" t="s">
        <v>195</v>
      </c>
    </row>
    <row r="51" spans="1:8" ht="15.75" customHeight="1">
      <c r="A51" s="21" t="s">
        <v>196</v>
      </c>
      <c r="B51" s="22"/>
      <c r="C51" s="23">
        <v>45855</v>
      </c>
      <c r="D51" s="51">
        <v>0.83333333333333337</v>
      </c>
      <c r="E51" s="60">
        <v>0.99930555555555556</v>
      </c>
      <c r="F51" s="66">
        <f t="shared" si="5"/>
        <v>45855.833333333336</v>
      </c>
      <c r="G51" s="57">
        <f t="shared" si="6"/>
        <v>45855.999305555553</v>
      </c>
    </row>
    <row r="52" spans="1:8" ht="15.75" customHeight="1">
      <c r="A52" s="21" t="s">
        <v>197</v>
      </c>
      <c r="B52" s="22"/>
      <c r="C52" s="23">
        <v>45864</v>
      </c>
      <c r="D52" s="51">
        <v>0.66666666666666663</v>
      </c>
      <c r="E52" s="60">
        <v>0.83333333333333337</v>
      </c>
      <c r="F52" s="66">
        <f t="shared" si="5"/>
        <v>45864.666666666664</v>
      </c>
      <c r="G52" s="57">
        <f t="shared" si="6"/>
        <v>45864.833333333336</v>
      </c>
    </row>
    <row r="53" spans="1:8" ht="15.75" customHeight="1">
      <c r="A53" s="21" t="s">
        <v>198</v>
      </c>
      <c r="B53" s="22"/>
      <c r="C53" s="23">
        <v>45874</v>
      </c>
      <c r="D53" s="51">
        <v>0.33333333333333331</v>
      </c>
      <c r="E53" s="69">
        <v>0.75</v>
      </c>
      <c r="F53" s="66">
        <f t="shared" si="5"/>
        <v>45874.333333333336</v>
      </c>
      <c r="G53" s="57">
        <f t="shared" si="6"/>
        <v>45874.75</v>
      </c>
      <c r="H53" s="188" t="s">
        <v>199</v>
      </c>
    </row>
    <row r="54" spans="1:8" ht="15.75" customHeight="1">
      <c r="A54" s="21" t="s">
        <v>200</v>
      </c>
      <c r="B54" s="22"/>
      <c r="C54" s="87">
        <v>45875</v>
      </c>
      <c r="D54" s="51">
        <v>0.83333333333333337</v>
      </c>
      <c r="E54" s="69">
        <v>0.91666666666666663</v>
      </c>
      <c r="F54" s="66">
        <f t="shared" si="5"/>
        <v>45875.833333333336</v>
      </c>
      <c r="G54" s="57">
        <f t="shared" si="6"/>
        <v>45875.916666666664</v>
      </c>
      <c r="H54" s="189" t="s">
        <v>201</v>
      </c>
    </row>
    <row r="55" spans="1:8" ht="15.75" customHeight="1">
      <c r="A55" s="21" t="s">
        <v>202</v>
      </c>
      <c r="B55" s="22"/>
      <c r="C55" s="87">
        <v>45879</v>
      </c>
      <c r="D55" s="51">
        <v>0.33333333333333331</v>
      </c>
      <c r="E55" s="60">
        <v>0.58333333333333337</v>
      </c>
      <c r="F55" s="66">
        <f t="shared" si="5"/>
        <v>45879.333333333336</v>
      </c>
      <c r="G55" s="57">
        <f t="shared" si="6"/>
        <v>45879.583333333336</v>
      </c>
      <c r="H55" t="s">
        <v>203</v>
      </c>
    </row>
    <row r="56" spans="1:8" ht="15.75" customHeight="1">
      <c r="A56" s="21" t="s">
        <v>204</v>
      </c>
      <c r="B56" s="22"/>
      <c r="C56" s="23">
        <v>45543</v>
      </c>
      <c r="D56" s="51">
        <v>0.33333333333333331</v>
      </c>
      <c r="E56" s="60">
        <v>0.58333333333333337</v>
      </c>
      <c r="F56" s="66">
        <f t="shared" ref="F56" si="7">C56+D56</f>
        <v>45543.333333333336</v>
      </c>
      <c r="G56" s="57">
        <f t="shared" ref="G56" si="8">C56+E56</f>
        <v>45543.583333333336</v>
      </c>
    </row>
    <row r="57" spans="1:8" ht="15.75" customHeight="1">
      <c r="A57" s="21" t="s">
        <v>205</v>
      </c>
      <c r="B57" s="22"/>
      <c r="C57" s="90">
        <v>45874</v>
      </c>
      <c r="D57" s="69">
        <v>0.33333333333333331</v>
      </c>
      <c r="E57" s="70">
        <v>0.58333333333333337</v>
      </c>
      <c r="F57" s="66">
        <f t="shared" si="5"/>
        <v>45874.333333333336</v>
      </c>
      <c r="G57" s="57">
        <f t="shared" si="6"/>
        <v>45874.583333333336</v>
      </c>
      <c r="H57" s="187" t="s">
        <v>206</v>
      </c>
    </row>
    <row r="58" spans="1:8" ht="15.75" customHeight="1">
      <c r="A58" s="21" t="s">
        <v>207</v>
      </c>
      <c r="B58" s="22"/>
      <c r="C58" s="90">
        <v>45878</v>
      </c>
      <c r="D58" s="51">
        <v>0.33333333333333331</v>
      </c>
      <c r="E58" s="60">
        <v>0.58333333333333337</v>
      </c>
      <c r="F58" s="66">
        <f t="shared" si="5"/>
        <v>45878.333333333336</v>
      </c>
      <c r="G58" s="57">
        <f t="shared" si="6"/>
        <v>45878.583333333336</v>
      </c>
      <c r="H58" s="161" t="s">
        <v>208</v>
      </c>
    </row>
    <row r="59" spans="1:8" ht="15.75" customHeight="1">
      <c r="A59" s="21" t="s">
        <v>209</v>
      </c>
      <c r="B59" s="22"/>
      <c r="C59" s="23">
        <v>45879</v>
      </c>
      <c r="D59" s="51">
        <v>0.33333333333333331</v>
      </c>
      <c r="E59" s="60">
        <v>0.58333333333333337</v>
      </c>
      <c r="F59" s="66">
        <f t="shared" si="5"/>
        <v>45879.333333333336</v>
      </c>
      <c r="G59" s="57">
        <f t="shared" si="6"/>
        <v>45879.583333333336</v>
      </c>
      <c r="H59" t="s">
        <v>210</v>
      </c>
    </row>
    <row r="60" spans="1:8" ht="15.75" customHeight="1">
      <c r="A60" s="21" t="s">
        <v>211</v>
      </c>
      <c r="B60" s="22"/>
      <c r="C60" s="23">
        <v>45822</v>
      </c>
      <c r="D60" s="51">
        <v>0.83333333333333337</v>
      </c>
      <c r="E60" s="60">
        <v>0.91666666666666663</v>
      </c>
      <c r="F60" s="66">
        <f t="shared" si="5"/>
        <v>45822.833333333336</v>
      </c>
      <c r="G60" s="57">
        <f t="shared" si="6"/>
        <v>45822.916666666664</v>
      </c>
    </row>
    <row r="61" spans="1:8" ht="15.75" customHeight="1">
      <c r="A61" s="21" t="s">
        <v>212</v>
      </c>
      <c r="B61" s="22"/>
      <c r="C61" s="23">
        <v>45542</v>
      </c>
      <c r="D61" s="153">
        <v>0.25</v>
      </c>
      <c r="E61" s="154">
        <v>0.58333333333333337</v>
      </c>
      <c r="F61" s="66">
        <f t="shared" si="5"/>
        <v>45542.25</v>
      </c>
      <c r="G61" s="57">
        <f t="shared" si="6"/>
        <v>45542.583333333336</v>
      </c>
      <c r="H61" s="161"/>
    </row>
    <row r="62" spans="1:8" ht="15.75" customHeight="1">
      <c r="A62" s="26" t="s">
        <v>213</v>
      </c>
      <c r="B62" s="24" t="s">
        <v>214</v>
      </c>
      <c r="C62" s="25">
        <v>45883</v>
      </c>
      <c r="D62" s="52">
        <v>0.25</v>
      </c>
      <c r="E62" s="62">
        <v>0.375</v>
      </c>
      <c r="F62" s="66">
        <f t="shared" si="5"/>
        <v>45883.25</v>
      </c>
      <c r="G62" s="57">
        <f t="shared" si="6"/>
        <v>45883.375</v>
      </c>
      <c r="H62" s="161" t="s">
        <v>215</v>
      </c>
    </row>
    <row r="63" spans="1:8" ht="15.75" customHeight="1">
      <c r="A63" s="26" t="s">
        <v>216</v>
      </c>
      <c r="B63" s="24" t="s">
        <v>214</v>
      </c>
      <c r="C63" s="25">
        <v>45884</v>
      </c>
      <c r="D63" s="52">
        <v>0.25</v>
      </c>
      <c r="E63" s="62">
        <v>0.375</v>
      </c>
      <c r="F63" s="66">
        <f t="shared" si="5"/>
        <v>45884.25</v>
      </c>
      <c r="G63" s="57">
        <f t="shared" si="6"/>
        <v>45884.375</v>
      </c>
      <c r="H63" s="161" t="s">
        <v>217</v>
      </c>
    </row>
    <row r="64" spans="1:8" ht="15.75" customHeight="1">
      <c r="A64" s="26" t="s">
        <v>218</v>
      </c>
      <c r="B64" s="24" t="s">
        <v>214</v>
      </c>
      <c r="C64" s="25">
        <v>45886</v>
      </c>
      <c r="D64" s="52">
        <v>0.25</v>
      </c>
      <c r="E64" s="62">
        <v>0.375</v>
      </c>
      <c r="F64" s="66">
        <f t="shared" si="5"/>
        <v>45886.25</v>
      </c>
      <c r="G64" s="57">
        <f t="shared" si="6"/>
        <v>45886.375</v>
      </c>
      <c r="H64" s="161" t="s">
        <v>219</v>
      </c>
    </row>
    <row r="65" spans="1:8" ht="15.75" customHeight="1">
      <c r="A65" s="26" t="s">
        <v>220</v>
      </c>
      <c r="B65" s="24" t="s">
        <v>214</v>
      </c>
      <c r="C65" s="25">
        <v>45877</v>
      </c>
      <c r="D65" s="52">
        <v>0.25</v>
      </c>
      <c r="E65" s="61">
        <v>0.75</v>
      </c>
      <c r="F65" s="66">
        <f t="shared" si="5"/>
        <v>45877.25</v>
      </c>
      <c r="G65" s="57">
        <f t="shared" si="6"/>
        <v>45877.75</v>
      </c>
      <c r="H65" s="161" t="s">
        <v>221</v>
      </c>
    </row>
    <row r="66" spans="1:8" ht="15.75" customHeight="1">
      <c r="A66" s="26" t="s">
        <v>222</v>
      </c>
      <c r="B66" s="24" t="s">
        <v>214</v>
      </c>
      <c r="C66" s="25">
        <v>45883</v>
      </c>
      <c r="D66" s="52">
        <v>0.25</v>
      </c>
      <c r="E66" s="61">
        <v>0.75</v>
      </c>
      <c r="F66" s="66">
        <f t="shared" si="5"/>
        <v>45883.25</v>
      </c>
      <c r="G66" s="57">
        <f t="shared" si="6"/>
        <v>45883.75</v>
      </c>
      <c r="H66" s="161" t="s">
        <v>223</v>
      </c>
    </row>
    <row r="67" spans="1:8" ht="15.75" customHeight="1">
      <c r="A67" s="26" t="s">
        <v>224</v>
      </c>
      <c r="B67" s="24" t="s">
        <v>214</v>
      </c>
      <c r="C67" s="25">
        <v>45886</v>
      </c>
      <c r="D67" s="52">
        <v>0.25</v>
      </c>
      <c r="E67" s="61">
        <v>0.75</v>
      </c>
      <c r="F67" s="66">
        <f>C67+D67</f>
        <v>45886.25</v>
      </c>
      <c r="G67" s="57">
        <f t="shared" si="6"/>
        <v>45886.75</v>
      </c>
      <c r="H67" s="161" t="s">
        <v>225</v>
      </c>
    </row>
    <row r="68" spans="1:8" ht="15.75" customHeight="1">
      <c r="A68" s="26" t="s">
        <v>226</v>
      </c>
      <c r="B68" s="24" t="s">
        <v>214</v>
      </c>
      <c r="C68" s="25">
        <v>45878</v>
      </c>
      <c r="D68" s="171">
        <v>0.29166666666666669</v>
      </c>
      <c r="E68" s="61">
        <v>0.45833333333333331</v>
      </c>
      <c r="F68" s="66">
        <f t="shared" si="5"/>
        <v>45878.291666666664</v>
      </c>
      <c r="G68" s="57">
        <f t="shared" si="6"/>
        <v>45878.458333333336</v>
      </c>
      <c r="H68" t="s">
        <v>227</v>
      </c>
    </row>
    <row r="69" spans="1:8" ht="15.75" customHeight="1">
      <c r="A69" s="26" t="s">
        <v>228</v>
      </c>
      <c r="B69" s="24" t="s">
        <v>214</v>
      </c>
      <c r="C69" s="25">
        <v>45881</v>
      </c>
      <c r="D69" s="52">
        <v>0.25</v>
      </c>
      <c r="E69" s="194">
        <v>1</v>
      </c>
      <c r="F69" s="66">
        <f t="shared" si="5"/>
        <v>45881.25</v>
      </c>
      <c r="G69" s="57">
        <f t="shared" si="6"/>
        <v>45882</v>
      </c>
      <c r="H69" t="s">
        <v>229</v>
      </c>
    </row>
    <row r="70" spans="1:8" ht="15.75" customHeight="1">
      <c r="A70" s="26" t="s">
        <v>230</v>
      </c>
      <c r="B70" s="24" t="s">
        <v>214</v>
      </c>
      <c r="C70" s="25">
        <v>45882</v>
      </c>
      <c r="D70" s="52">
        <v>0.375</v>
      </c>
      <c r="E70" s="61">
        <v>0.41666666666666669</v>
      </c>
      <c r="F70" s="66">
        <f t="shared" si="5"/>
        <v>45882.375</v>
      </c>
      <c r="G70" s="57">
        <f t="shared" si="6"/>
        <v>45882.416666666664</v>
      </c>
      <c r="H70" s="161" t="s">
        <v>231</v>
      </c>
    </row>
    <row r="71" spans="1:8" ht="15.75" customHeight="1">
      <c r="A71" s="26" t="s">
        <v>232</v>
      </c>
      <c r="B71" s="24" t="s">
        <v>214</v>
      </c>
      <c r="C71" s="25">
        <v>45888</v>
      </c>
      <c r="D71" s="52">
        <v>0.375</v>
      </c>
      <c r="E71" s="61">
        <v>0.41666666666666669</v>
      </c>
      <c r="F71" s="66">
        <f t="shared" si="5"/>
        <v>45888.375</v>
      </c>
      <c r="G71" s="57">
        <f t="shared" si="6"/>
        <v>45888.416666666664</v>
      </c>
      <c r="H71" s="161" t="s">
        <v>231</v>
      </c>
    </row>
    <row r="72" spans="1:8" ht="15.75" customHeight="1">
      <c r="A72" s="26" t="s">
        <v>233</v>
      </c>
      <c r="B72" s="24" t="s">
        <v>214</v>
      </c>
      <c r="C72" s="25">
        <v>45855</v>
      </c>
      <c r="D72" s="52">
        <v>0.25</v>
      </c>
      <c r="E72" s="52">
        <v>0.33333333333333331</v>
      </c>
      <c r="F72" s="66">
        <f t="shared" si="5"/>
        <v>45855.25</v>
      </c>
      <c r="G72" s="57">
        <f t="shared" si="6"/>
        <v>45855.333333333336</v>
      </c>
      <c r="H72" s="161"/>
    </row>
    <row r="73" spans="1:8" ht="15.75" customHeight="1">
      <c r="A73" s="26" t="s">
        <v>234</v>
      </c>
      <c r="B73" s="24" t="s">
        <v>214</v>
      </c>
      <c r="C73" s="25">
        <v>45865</v>
      </c>
      <c r="D73" s="52">
        <v>0.25</v>
      </c>
      <c r="E73" s="52">
        <v>0.29166666666666669</v>
      </c>
      <c r="F73" s="66">
        <f t="shared" ref="F73:F75" si="9">C73+D73</f>
        <v>45865.25</v>
      </c>
      <c r="G73" s="57">
        <f t="shared" ref="G73:G75" si="10">C73+E73</f>
        <v>45865.291666666664</v>
      </c>
      <c r="H73" s="161"/>
    </row>
    <row r="74" spans="1:8" ht="15.75" customHeight="1">
      <c r="A74" s="26" t="s">
        <v>235</v>
      </c>
      <c r="B74" s="24" t="s">
        <v>214</v>
      </c>
      <c r="C74" s="25">
        <v>45852</v>
      </c>
      <c r="D74" s="52">
        <v>0.29166666666666669</v>
      </c>
      <c r="E74" s="61">
        <v>0.45833333333333331</v>
      </c>
      <c r="F74" s="66">
        <f t="shared" si="9"/>
        <v>45852.291666666664</v>
      </c>
      <c r="G74" s="57">
        <f t="shared" si="10"/>
        <v>45852.458333333336</v>
      </c>
      <c r="H74" s="161" t="s">
        <v>236</v>
      </c>
    </row>
    <row r="75" spans="1:8" ht="15.75" customHeight="1">
      <c r="A75" s="26" t="s">
        <v>237</v>
      </c>
      <c r="B75" s="24" t="s">
        <v>214</v>
      </c>
      <c r="C75" s="25">
        <v>45855</v>
      </c>
      <c r="D75" s="52">
        <v>0.33333333333333331</v>
      </c>
      <c r="E75" s="61">
        <v>0.5</v>
      </c>
      <c r="F75" s="66">
        <f t="shared" si="9"/>
        <v>45855.333333333336</v>
      </c>
      <c r="G75" s="57">
        <f t="shared" si="10"/>
        <v>45855.5</v>
      </c>
      <c r="H75" s="169" t="s">
        <v>236</v>
      </c>
    </row>
    <row r="76" spans="1:8" ht="15.75" customHeight="1">
      <c r="A76" s="26" t="s">
        <v>238</v>
      </c>
      <c r="B76" s="24" t="s">
        <v>214</v>
      </c>
      <c r="C76" s="25">
        <v>45854</v>
      </c>
      <c r="D76" s="61">
        <v>0.45833333333333331</v>
      </c>
      <c r="E76" s="183">
        <v>0.91666666666666663</v>
      </c>
      <c r="F76" s="66">
        <f t="shared" ref="F76:F78" si="11">C76+D76</f>
        <v>45854.458333333336</v>
      </c>
      <c r="G76" s="57">
        <f t="shared" ref="G76:G78" si="12">C76+E76</f>
        <v>45854.916666666664</v>
      </c>
      <c r="H76" s="169"/>
    </row>
    <row r="77" spans="1:8" ht="15.75" customHeight="1">
      <c r="A77" s="26" t="s">
        <v>239</v>
      </c>
      <c r="B77" s="24" t="s">
        <v>214</v>
      </c>
      <c r="C77" s="25">
        <v>45707</v>
      </c>
      <c r="D77" s="52">
        <v>0.33333333333333331</v>
      </c>
      <c r="E77" s="61">
        <v>0.5</v>
      </c>
      <c r="F77" s="66">
        <f t="shared" si="11"/>
        <v>45707.333333333336</v>
      </c>
      <c r="G77" s="57">
        <f t="shared" si="12"/>
        <v>45707.5</v>
      </c>
      <c r="H77" s="169"/>
    </row>
    <row r="78" spans="1:8" ht="15.75" customHeight="1">
      <c r="A78" s="26" t="s">
        <v>240</v>
      </c>
      <c r="B78" s="24" t="s">
        <v>214</v>
      </c>
      <c r="C78" s="25">
        <v>45710</v>
      </c>
      <c r="D78" s="52">
        <v>0.33333333333333331</v>
      </c>
      <c r="E78" s="61">
        <v>0.5</v>
      </c>
      <c r="F78" s="66">
        <f t="shared" si="11"/>
        <v>45710.333333333336</v>
      </c>
      <c r="G78" s="57">
        <f t="shared" si="12"/>
        <v>45710.5</v>
      </c>
      <c r="H78" s="169"/>
    </row>
    <row r="79" spans="1:8" ht="15.75" customHeight="1">
      <c r="A79" s="26" t="s">
        <v>241</v>
      </c>
      <c r="B79" s="24" t="s">
        <v>214</v>
      </c>
      <c r="C79" s="25">
        <v>45705</v>
      </c>
      <c r="D79" s="52">
        <v>0.33333333333333331</v>
      </c>
      <c r="E79" s="61">
        <v>0.5</v>
      </c>
      <c r="F79" s="66">
        <f t="shared" si="5"/>
        <v>45705.333333333336</v>
      </c>
      <c r="G79" s="57">
        <f t="shared" si="6"/>
        <v>45705.5</v>
      </c>
      <c r="H79" s="161"/>
    </row>
    <row r="80" spans="1:8" ht="15.75" customHeight="1">
      <c r="A80" s="26" t="s">
        <v>242</v>
      </c>
      <c r="B80" s="24" t="s">
        <v>214</v>
      </c>
      <c r="C80" s="25">
        <v>45706</v>
      </c>
      <c r="D80" s="52">
        <v>0.33333333333333331</v>
      </c>
      <c r="E80" s="61">
        <v>0.5</v>
      </c>
      <c r="F80" s="66">
        <f t="shared" ref="F80:F101" si="13">C80+D80</f>
        <v>45706.333333333336</v>
      </c>
      <c r="G80" s="57">
        <f t="shared" ref="G80:G101" si="14">C80+E80</f>
        <v>45706.5</v>
      </c>
      <c r="H80" s="161"/>
    </row>
    <row r="81" spans="1:9" ht="15.75" customHeight="1">
      <c r="A81" s="26" t="s">
        <v>243</v>
      </c>
      <c r="B81" s="24" t="s">
        <v>214</v>
      </c>
      <c r="C81" s="25">
        <v>45707</v>
      </c>
      <c r="D81" s="52">
        <v>0.33333333333333331</v>
      </c>
      <c r="E81" s="61">
        <v>0.5</v>
      </c>
      <c r="F81" s="66">
        <f t="shared" si="13"/>
        <v>45707.333333333336</v>
      </c>
      <c r="G81" s="57">
        <f t="shared" si="14"/>
        <v>45707.5</v>
      </c>
      <c r="H81" s="161"/>
    </row>
    <row r="82" spans="1:9" ht="15.75" customHeight="1">
      <c r="A82" s="26" t="s">
        <v>244</v>
      </c>
      <c r="B82" s="24" t="s">
        <v>214</v>
      </c>
      <c r="C82" s="25">
        <v>45710</v>
      </c>
      <c r="D82" s="52">
        <v>0.33333333333333331</v>
      </c>
      <c r="E82" s="61">
        <v>0.5</v>
      </c>
      <c r="F82" s="66">
        <f t="shared" si="13"/>
        <v>45710.333333333336</v>
      </c>
      <c r="G82" s="57">
        <f t="shared" si="14"/>
        <v>45710.5</v>
      </c>
      <c r="H82" s="161"/>
    </row>
    <row r="83" spans="1:9" ht="15.75" customHeight="1">
      <c r="A83" s="26" t="s">
        <v>245</v>
      </c>
      <c r="B83" s="24" t="s">
        <v>214</v>
      </c>
      <c r="C83" s="25">
        <v>45711</v>
      </c>
      <c r="D83" s="53">
        <v>0.20833333333333334</v>
      </c>
      <c r="E83" s="62">
        <v>0.375</v>
      </c>
      <c r="F83" s="66">
        <f t="shared" si="13"/>
        <v>45711.208333333336</v>
      </c>
      <c r="G83" s="57">
        <f t="shared" si="14"/>
        <v>45711.375</v>
      </c>
      <c r="H83" s="170"/>
    </row>
    <row r="84" spans="1:9" ht="15.75" customHeight="1">
      <c r="A84" s="26" t="s">
        <v>246</v>
      </c>
      <c r="B84" s="24" t="s">
        <v>214</v>
      </c>
      <c r="C84" s="25">
        <v>45711</v>
      </c>
      <c r="D84" s="53">
        <v>0.33333333333333331</v>
      </c>
      <c r="E84" s="62">
        <v>0.5</v>
      </c>
      <c r="F84" s="66">
        <f t="shared" si="13"/>
        <v>45711.333333333336</v>
      </c>
      <c r="G84" s="57">
        <f t="shared" si="14"/>
        <v>45711.5</v>
      </c>
      <c r="H84" s="161"/>
    </row>
    <row r="85" spans="1:9" ht="15.75" customHeight="1">
      <c r="A85" s="28" t="s">
        <v>247</v>
      </c>
      <c r="B85" s="28" t="s">
        <v>214</v>
      </c>
      <c r="C85" s="40">
        <v>45433</v>
      </c>
      <c r="D85" s="54">
        <v>0.625</v>
      </c>
      <c r="E85" s="63">
        <v>0.125</v>
      </c>
      <c r="F85" s="66">
        <f t="shared" si="13"/>
        <v>45433.625</v>
      </c>
      <c r="G85" s="57">
        <f t="shared" si="14"/>
        <v>45433.125</v>
      </c>
      <c r="H85" s="94"/>
    </row>
    <row r="86" spans="1:9" ht="15.75" customHeight="1">
      <c r="A86" s="28" t="s">
        <v>248</v>
      </c>
      <c r="B86" s="28" t="s">
        <v>214</v>
      </c>
      <c r="C86" s="40">
        <v>45434</v>
      </c>
      <c r="D86" s="54">
        <v>0</v>
      </c>
      <c r="E86" s="63">
        <v>0.54166666666666663</v>
      </c>
      <c r="F86" s="66">
        <f t="shared" si="13"/>
        <v>45434</v>
      </c>
      <c r="G86" s="57">
        <f t="shared" si="14"/>
        <v>45434.541666666664</v>
      </c>
      <c r="H86" s="94"/>
    </row>
    <row r="87" spans="1:9" ht="15.75" customHeight="1">
      <c r="A87" s="28" t="s">
        <v>249</v>
      </c>
      <c r="B87" s="28" t="s">
        <v>214</v>
      </c>
      <c r="C87" s="40">
        <v>45434</v>
      </c>
      <c r="D87" s="54">
        <v>4.1666666666666664E-2</v>
      </c>
      <c r="E87" s="63">
        <v>0.25</v>
      </c>
      <c r="F87" s="66">
        <f t="shared" si="13"/>
        <v>45434.041666666664</v>
      </c>
      <c r="G87" s="57">
        <f t="shared" si="14"/>
        <v>45434.25</v>
      </c>
      <c r="H87" s="94"/>
    </row>
    <row r="88" spans="1:9" ht="15.75" customHeight="1">
      <c r="A88" s="28" t="s">
        <v>250</v>
      </c>
      <c r="B88" s="28" t="s">
        <v>214</v>
      </c>
      <c r="C88" s="40">
        <v>45438</v>
      </c>
      <c r="D88" s="54">
        <v>0.5</v>
      </c>
      <c r="E88" s="63">
        <v>0.125</v>
      </c>
      <c r="F88" s="66">
        <f t="shared" si="13"/>
        <v>45438.5</v>
      </c>
      <c r="G88" s="57">
        <f t="shared" si="14"/>
        <v>45438.125</v>
      </c>
      <c r="H88" s="94"/>
    </row>
    <row r="89" spans="1:9" ht="15.75" customHeight="1">
      <c r="A89" s="28" t="s">
        <v>251</v>
      </c>
      <c r="B89" s="28" t="s">
        <v>214</v>
      </c>
      <c r="C89" s="40">
        <v>45438</v>
      </c>
      <c r="D89" s="54">
        <v>0.95833333333333337</v>
      </c>
      <c r="E89" s="63">
        <v>0.20833333333333334</v>
      </c>
      <c r="F89" s="66">
        <f t="shared" si="13"/>
        <v>45438.958333333336</v>
      </c>
      <c r="G89" s="57">
        <f t="shared" si="14"/>
        <v>45438.208333333336</v>
      </c>
      <c r="H89" s="94"/>
    </row>
    <row r="90" spans="1:9" ht="15.75" customHeight="1">
      <c r="A90" s="28" t="s">
        <v>252</v>
      </c>
      <c r="B90" s="28" t="s">
        <v>214</v>
      </c>
      <c r="C90" s="40">
        <v>45438</v>
      </c>
      <c r="D90" s="54">
        <v>0.95833333333333337</v>
      </c>
      <c r="E90" s="63">
        <v>0.45833333333333331</v>
      </c>
      <c r="F90" s="66">
        <f t="shared" si="13"/>
        <v>45438.958333333336</v>
      </c>
      <c r="G90" s="57">
        <f t="shared" si="14"/>
        <v>45438.458333333336</v>
      </c>
      <c r="H90" s="94"/>
    </row>
    <row r="91" spans="1:9" ht="15.75" customHeight="1">
      <c r="A91" s="38" t="s">
        <v>253</v>
      </c>
      <c r="B91" s="31"/>
      <c r="C91" s="23">
        <v>45684</v>
      </c>
      <c r="D91" s="51">
        <v>0.83333333333333337</v>
      </c>
      <c r="E91" s="60">
        <v>0.91666666666666663</v>
      </c>
      <c r="F91" s="66">
        <f t="shared" si="13"/>
        <v>45684.833333333336</v>
      </c>
      <c r="G91" s="57">
        <f t="shared" si="14"/>
        <v>45684.916666666664</v>
      </c>
      <c r="H91" s="27"/>
    </row>
    <row r="92" spans="1:9" ht="15.75" customHeight="1">
      <c r="A92" s="21" t="s">
        <v>254</v>
      </c>
      <c r="B92" s="22"/>
      <c r="C92" s="23">
        <v>45685</v>
      </c>
      <c r="D92" s="51">
        <v>0.83333333333333337</v>
      </c>
      <c r="E92" s="60">
        <v>0.91666666666666663</v>
      </c>
      <c r="F92" s="66">
        <f t="shared" si="13"/>
        <v>45685.833333333336</v>
      </c>
      <c r="G92" s="57">
        <f t="shared" si="14"/>
        <v>45685.916666666664</v>
      </c>
      <c r="H92" s="27"/>
      <c r="I92" s="27"/>
    </row>
    <row r="93" spans="1:9" ht="15.75" customHeight="1">
      <c r="A93" s="39" t="s">
        <v>255</v>
      </c>
      <c r="B93" s="29"/>
      <c r="C93" s="23">
        <v>45686</v>
      </c>
      <c r="D93" s="51">
        <v>0.83333333333333337</v>
      </c>
      <c r="E93" s="60">
        <v>0.91666666666666663</v>
      </c>
      <c r="F93" s="66">
        <f t="shared" si="13"/>
        <v>45686.833333333336</v>
      </c>
      <c r="G93" s="57">
        <f t="shared" si="14"/>
        <v>45686.916666666664</v>
      </c>
      <c r="H93" s="27"/>
    </row>
    <row r="94" spans="1:9" ht="15.75" customHeight="1">
      <c r="A94" s="39" t="s">
        <v>256</v>
      </c>
      <c r="B94" s="29"/>
      <c r="C94" s="30">
        <v>45671</v>
      </c>
      <c r="D94" s="55">
        <v>0.45833333333333331</v>
      </c>
      <c r="E94" s="64">
        <v>0.58333333333333337</v>
      </c>
      <c r="F94" s="66">
        <f t="shared" si="13"/>
        <v>45671.458333333336</v>
      </c>
      <c r="G94" s="57">
        <f t="shared" si="14"/>
        <v>45671.583333333336</v>
      </c>
      <c r="H94" s="106"/>
    </row>
    <row r="95" spans="1:9" ht="15.75" customHeight="1">
      <c r="A95" s="39" t="s">
        <v>257</v>
      </c>
      <c r="B95" s="29"/>
      <c r="C95" s="30">
        <v>45672</v>
      </c>
      <c r="D95" s="55">
        <v>0.45833333333333331</v>
      </c>
      <c r="E95" s="64">
        <v>0.58333333333333337</v>
      </c>
      <c r="F95" s="66">
        <f t="shared" si="13"/>
        <v>45672.458333333336</v>
      </c>
      <c r="G95" s="57">
        <f t="shared" si="14"/>
        <v>45672.583333333336</v>
      </c>
      <c r="H95" s="106"/>
    </row>
    <row r="96" spans="1:9" ht="15.75" customHeight="1">
      <c r="A96" s="39" t="s">
        <v>258</v>
      </c>
      <c r="B96" s="29"/>
      <c r="C96" s="30">
        <v>45668</v>
      </c>
      <c r="D96" s="55">
        <v>0.25</v>
      </c>
      <c r="E96" s="64">
        <v>0.75</v>
      </c>
      <c r="F96" s="66">
        <f t="shared" si="13"/>
        <v>45668.25</v>
      </c>
      <c r="G96" s="57">
        <f t="shared" si="14"/>
        <v>45668.75</v>
      </c>
      <c r="H96" s="106"/>
    </row>
    <row r="97" spans="1:8" ht="15.75" customHeight="1">
      <c r="A97" s="39" t="s">
        <v>259</v>
      </c>
      <c r="B97" s="29"/>
      <c r="C97" s="30">
        <v>45669</v>
      </c>
      <c r="D97" s="55">
        <v>0.25</v>
      </c>
      <c r="E97" s="64">
        <v>0.75</v>
      </c>
      <c r="F97" s="66">
        <f t="shared" si="13"/>
        <v>45669.25</v>
      </c>
      <c r="G97" s="57">
        <f t="shared" si="14"/>
        <v>45669.75</v>
      </c>
      <c r="H97" s="27"/>
    </row>
    <row r="98" spans="1:8" ht="15.75" customHeight="1">
      <c r="A98" s="39" t="s">
        <v>260</v>
      </c>
      <c r="B98" s="29"/>
      <c r="C98" s="30">
        <v>45669</v>
      </c>
      <c r="D98" s="55">
        <v>0.25</v>
      </c>
      <c r="E98" s="64">
        <v>0.75</v>
      </c>
      <c r="F98" s="66">
        <f t="shared" si="13"/>
        <v>45669.25</v>
      </c>
      <c r="G98" s="57">
        <f t="shared" si="14"/>
        <v>45669.75</v>
      </c>
      <c r="H98" s="27"/>
    </row>
    <row r="99" spans="1:8" ht="15.75" customHeight="1">
      <c r="A99" s="39" t="s">
        <v>261</v>
      </c>
      <c r="B99" s="29"/>
      <c r="C99" s="30"/>
      <c r="D99" s="55"/>
      <c r="E99" s="64"/>
      <c r="F99" s="66">
        <f t="shared" si="13"/>
        <v>0</v>
      </c>
      <c r="G99" s="57">
        <f t="shared" si="14"/>
        <v>0</v>
      </c>
      <c r="H99" s="27"/>
    </row>
    <row r="100" spans="1:8" ht="15.75" customHeight="1">
      <c r="A100" s="39" t="s">
        <v>262</v>
      </c>
      <c r="B100" s="29"/>
      <c r="C100" s="23"/>
      <c r="D100" s="51"/>
      <c r="E100" s="60"/>
      <c r="F100" s="66">
        <f t="shared" si="13"/>
        <v>0</v>
      </c>
      <c r="G100" s="57">
        <f t="shared" si="14"/>
        <v>0</v>
      </c>
    </row>
    <row r="101" spans="1:8" ht="15.75" customHeight="1">
      <c r="A101" s="39" t="s">
        <v>263</v>
      </c>
      <c r="B101" s="29"/>
      <c r="C101" s="23"/>
      <c r="D101" s="51"/>
      <c r="E101" s="60"/>
      <c r="F101" s="66">
        <f t="shared" si="13"/>
        <v>0</v>
      </c>
      <c r="G101" s="57">
        <f t="shared" si="14"/>
        <v>0</v>
      </c>
    </row>
    <row r="102" spans="1:8" ht="15.75" customHeight="1">
      <c r="A102" s="88" t="s">
        <v>264</v>
      </c>
      <c r="C102" s="89"/>
      <c r="F102" s="66">
        <f>C102+D102</f>
        <v>0</v>
      </c>
      <c r="G102" s="57">
        <f>C102+E102</f>
        <v>0</v>
      </c>
    </row>
    <row r="103" spans="1:8" ht="15.75" customHeight="1">
      <c r="A103" s="88" t="s">
        <v>265</v>
      </c>
      <c r="C103" s="89"/>
      <c r="F103" s="66">
        <f>C103+D103</f>
        <v>0</v>
      </c>
      <c r="G103" s="57">
        <f>C103+E103</f>
        <v>0</v>
      </c>
    </row>
    <row r="104" spans="1:8" ht="15.75" customHeight="1">
      <c r="A104" t="s">
        <v>266</v>
      </c>
      <c r="F104" s="66">
        <f>C104+D104</f>
        <v>0</v>
      </c>
      <c r="G104" s="57">
        <f>C104+E104</f>
        <v>0</v>
      </c>
    </row>
    <row r="105" spans="1:8" ht="15.75" customHeight="1">
      <c r="A105" s="28" t="s">
        <v>267</v>
      </c>
      <c r="B105" s="28"/>
      <c r="C105" s="40">
        <v>45880</v>
      </c>
      <c r="D105" s="54">
        <v>0.625</v>
      </c>
      <c r="E105" s="63">
        <v>0.75</v>
      </c>
      <c r="F105" s="66">
        <f t="shared" ref="F105:F109" si="15">C105+D105</f>
        <v>45880.625</v>
      </c>
      <c r="G105" s="57">
        <f t="shared" ref="G105:G108" si="16">C105+E105</f>
        <v>45880.75</v>
      </c>
      <c r="H105" s="149"/>
    </row>
    <row r="106" spans="1:8" ht="15.75" customHeight="1">
      <c r="A106" s="28" t="s">
        <v>268</v>
      </c>
      <c r="B106" s="28"/>
      <c r="C106" s="40">
        <v>45881</v>
      </c>
      <c r="D106" s="54">
        <v>0.625</v>
      </c>
      <c r="E106" s="63">
        <v>0.75</v>
      </c>
      <c r="F106" s="66">
        <f>C106+D106</f>
        <v>45881.625</v>
      </c>
      <c r="G106" s="57">
        <v>45750.75</v>
      </c>
      <c r="H106" s="149"/>
    </row>
    <row r="107" spans="1:8" ht="15.75" customHeight="1">
      <c r="A107" s="28" t="s">
        <v>269</v>
      </c>
      <c r="B107" s="28"/>
      <c r="C107" s="40">
        <v>45882</v>
      </c>
      <c r="D107" s="54">
        <v>0.625</v>
      </c>
      <c r="E107" s="63">
        <v>0.75</v>
      </c>
      <c r="F107" s="66">
        <f t="shared" si="15"/>
        <v>45882.625</v>
      </c>
      <c r="G107" s="57">
        <f>C107+E107</f>
        <v>45882.75</v>
      </c>
      <c r="H107" s="149"/>
    </row>
    <row r="108" spans="1:8" ht="15.75" customHeight="1">
      <c r="A108" s="28" t="s">
        <v>270</v>
      </c>
      <c r="B108" s="28"/>
      <c r="C108" s="40">
        <v>45883</v>
      </c>
      <c r="D108" s="54">
        <v>0.625</v>
      </c>
      <c r="E108" s="63">
        <v>0.75</v>
      </c>
      <c r="F108" s="66">
        <f t="shared" si="15"/>
        <v>45883.625</v>
      </c>
      <c r="G108" s="57">
        <f t="shared" si="16"/>
        <v>45883.75</v>
      </c>
      <c r="H108" s="149"/>
    </row>
    <row r="109" spans="1:8" ht="15.75" customHeight="1">
      <c r="A109" s="28" t="s">
        <v>271</v>
      </c>
      <c r="B109" s="28"/>
      <c r="C109" s="40">
        <v>45884</v>
      </c>
      <c r="D109" s="54">
        <v>0.625</v>
      </c>
      <c r="E109" s="63">
        <v>0.75</v>
      </c>
      <c r="F109" s="66">
        <f t="shared" si="15"/>
        <v>45884.625</v>
      </c>
      <c r="G109" s="57">
        <f t="shared" ref="G109:G116" si="17">C109+E109</f>
        <v>45884.75</v>
      </c>
      <c r="H109" s="149"/>
    </row>
    <row r="110" spans="1:8" ht="15.75" customHeight="1">
      <c r="A110" t="s">
        <v>272</v>
      </c>
      <c r="C110" s="40">
        <v>45873</v>
      </c>
      <c r="D110" s="107">
        <v>0.54166666666666663</v>
      </c>
      <c r="E110" s="56">
        <v>0.83333333333333337</v>
      </c>
      <c r="F110" s="66">
        <f t="shared" ref="F110:F116" si="18">C110+D110</f>
        <v>45873.541666666664</v>
      </c>
      <c r="G110" s="57">
        <f t="shared" si="17"/>
        <v>45873.833333333336</v>
      </c>
      <c r="H110" s="161"/>
    </row>
    <row r="111" spans="1:8" ht="15.75" customHeight="1">
      <c r="A111" t="s">
        <v>273</v>
      </c>
      <c r="C111" s="41">
        <v>45829</v>
      </c>
      <c r="D111" s="107">
        <v>0.54166666666666663</v>
      </c>
      <c r="E111" s="56">
        <v>0.83333333333333337</v>
      </c>
      <c r="F111" s="66">
        <f t="shared" si="18"/>
        <v>45829.541666666664</v>
      </c>
      <c r="G111" s="57">
        <f t="shared" si="17"/>
        <v>45829.833333333336</v>
      </c>
    </row>
    <row r="112" spans="1:8" ht="15.75" customHeight="1">
      <c r="A112" t="s">
        <v>274</v>
      </c>
      <c r="C112" s="41">
        <v>45829</v>
      </c>
      <c r="D112" s="56">
        <v>0.54166666666666663</v>
      </c>
      <c r="E112" s="56">
        <v>0.83333333333333337</v>
      </c>
      <c r="F112" s="66">
        <f t="shared" si="18"/>
        <v>45829.541666666664</v>
      </c>
      <c r="G112" s="57">
        <f t="shared" si="17"/>
        <v>45829.833333333336</v>
      </c>
    </row>
    <row r="113" spans="1:8" ht="15.75" customHeight="1">
      <c r="A113" t="s">
        <v>275</v>
      </c>
      <c r="C113" s="40">
        <v>45874</v>
      </c>
      <c r="D113" s="107">
        <v>0.54166666666666663</v>
      </c>
      <c r="E113" s="56">
        <v>0.83333333333333337</v>
      </c>
      <c r="F113" s="66">
        <f t="shared" si="18"/>
        <v>45874.541666666664</v>
      </c>
      <c r="G113" s="57">
        <f t="shared" si="17"/>
        <v>45874.833333333336</v>
      </c>
      <c r="H113" s="161"/>
    </row>
    <row r="114" spans="1:8" ht="15.75" customHeight="1">
      <c r="A114" t="s">
        <v>276</v>
      </c>
      <c r="C114" s="40">
        <v>45875</v>
      </c>
      <c r="D114" s="107">
        <v>0.54166666666666663</v>
      </c>
      <c r="E114" s="56">
        <v>0.83333333333333337</v>
      </c>
      <c r="F114" s="66">
        <f t="shared" si="18"/>
        <v>45875.541666666664</v>
      </c>
      <c r="G114" s="57">
        <f t="shared" si="17"/>
        <v>45875.833333333336</v>
      </c>
      <c r="H114" s="161"/>
    </row>
    <row r="115" spans="1:8" ht="15.75" customHeight="1">
      <c r="A115" t="s">
        <v>277</v>
      </c>
      <c r="C115" s="40">
        <v>45876</v>
      </c>
      <c r="D115" s="107">
        <v>0.54166666666666663</v>
      </c>
      <c r="E115" s="56">
        <v>0.83333333333333337</v>
      </c>
      <c r="F115" s="66">
        <f t="shared" si="18"/>
        <v>45876.541666666664</v>
      </c>
      <c r="G115" s="57">
        <f t="shared" si="17"/>
        <v>45876.833333333336</v>
      </c>
      <c r="H115" s="161"/>
    </row>
    <row r="116" spans="1:8" ht="15.75" customHeight="1">
      <c r="A116" s="39" t="s">
        <v>278</v>
      </c>
      <c r="B116" s="29"/>
      <c r="C116" s="30">
        <v>45359</v>
      </c>
      <c r="D116" s="108">
        <v>0.375</v>
      </c>
      <c r="E116" s="109">
        <v>0.70833333333333337</v>
      </c>
      <c r="F116" s="66">
        <f t="shared" si="18"/>
        <v>45359.375</v>
      </c>
      <c r="G116" s="57">
        <f t="shared" si="17"/>
        <v>45359.708333333336</v>
      </c>
    </row>
    <row r="117" spans="1:8" ht="15.75" customHeight="1">
      <c r="A117" t="s">
        <v>279</v>
      </c>
      <c r="C117" s="41">
        <v>45356</v>
      </c>
      <c r="D117" s="51">
        <v>0.83333333333333337</v>
      </c>
      <c r="E117" s="60">
        <v>0.91666666666666663</v>
      </c>
      <c r="F117" s="147"/>
      <c r="G117" s="148"/>
    </row>
    <row r="118" spans="1:8" ht="15.75" customHeight="1">
      <c r="A118" t="s">
        <v>280</v>
      </c>
      <c r="F118" s="147"/>
      <c r="G118" s="148"/>
    </row>
    <row r="119" spans="1:8" ht="15.75" customHeight="1">
      <c r="A119" s="39" t="s">
        <v>204</v>
      </c>
      <c r="C119" s="41">
        <v>45424</v>
      </c>
      <c r="D119" s="56">
        <v>0.33333333333333331</v>
      </c>
      <c r="E119" s="56">
        <v>0.58333333333333337</v>
      </c>
      <c r="F119" s="147"/>
      <c r="G119" s="148"/>
    </row>
    <row r="120" spans="1:8" ht="15.75" customHeight="1">
      <c r="A120" t="s">
        <v>281</v>
      </c>
      <c r="C120" s="40">
        <v>45827</v>
      </c>
      <c r="D120" s="162">
        <v>0.625</v>
      </c>
      <c r="E120" s="56">
        <v>0.75</v>
      </c>
      <c r="F120" s="66">
        <f>C120+D120</f>
        <v>45827.625</v>
      </c>
      <c r="G120" s="57">
        <f>C120+E120</f>
        <v>45827.75</v>
      </c>
    </row>
    <row r="121" spans="1:8" ht="15.75" customHeight="1">
      <c r="A121" t="s">
        <v>282</v>
      </c>
      <c r="C121" s="40">
        <v>45874</v>
      </c>
      <c r="D121" s="162">
        <v>0.41666666666666669</v>
      </c>
      <c r="E121" s="56">
        <v>0.66666666666666663</v>
      </c>
      <c r="F121" s="66">
        <f t="shared" ref="F121:F122" si="19">C121+D121</f>
        <v>45874.416666666664</v>
      </c>
      <c r="G121" s="57">
        <f t="shared" ref="G121:G122" si="20">C121+E121</f>
        <v>45874.666666666664</v>
      </c>
      <c r="H121" s="161"/>
    </row>
    <row r="122" spans="1:8" ht="15.75" customHeight="1">
      <c r="A122" s="166" t="s">
        <v>283</v>
      </c>
      <c r="B122" s="31"/>
      <c r="C122" s="23">
        <v>45638</v>
      </c>
      <c r="D122" s="51">
        <v>0.83333333333333337</v>
      </c>
      <c r="E122" s="60">
        <v>0.91666666666666663</v>
      </c>
      <c r="F122" s="66">
        <f t="shared" si="19"/>
        <v>45638.833333333336</v>
      </c>
      <c r="G122" s="57">
        <f t="shared" si="20"/>
        <v>45638.916666666664</v>
      </c>
    </row>
    <row r="123" spans="1:8" ht="15.75" customHeight="1">
      <c r="A123" s="166" t="s">
        <v>284</v>
      </c>
      <c r="B123" s="31"/>
      <c r="C123" s="23">
        <v>45640</v>
      </c>
      <c r="D123" s="51">
        <v>0.16666666666666666</v>
      </c>
      <c r="E123" s="60">
        <v>0.33333333333333331</v>
      </c>
      <c r="F123" s="66">
        <f>C123+D123</f>
        <v>45640.166666666664</v>
      </c>
      <c r="G123" s="57">
        <f t="shared" ref="G123:G129" si="21">C123+E123</f>
        <v>45640.333333333336</v>
      </c>
    </row>
    <row r="124" spans="1:8" ht="15.75" customHeight="1">
      <c r="A124" s="166" t="s">
        <v>285</v>
      </c>
      <c r="B124" s="31"/>
      <c r="C124" s="23">
        <v>45641</v>
      </c>
      <c r="D124" s="51">
        <v>4.1666666666666664E-2</v>
      </c>
      <c r="E124" s="60">
        <v>0.20833333333333334</v>
      </c>
      <c r="F124" s="66">
        <f t="shared" ref="F124:F129" si="22">C124+D124</f>
        <v>45641.041666666664</v>
      </c>
      <c r="G124" s="57">
        <f t="shared" si="21"/>
        <v>45641.208333333336</v>
      </c>
    </row>
    <row r="125" spans="1:8" ht="15.75" customHeight="1">
      <c r="A125" s="166" t="s">
        <v>286</v>
      </c>
      <c r="B125" s="31"/>
      <c r="C125" s="23">
        <v>45641</v>
      </c>
      <c r="D125" s="51">
        <v>0.58333333333333337</v>
      </c>
      <c r="E125" s="60">
        <v>0.75</v>
      </c>
      <c r="F125" s="66">
        <f t="shared" si="22"/>
        <v>45641.583333333336</v>
      </c>
      <c r="G125" s="57">
        <f t="shared" si="21"/>
        <v>45641.75</v>
      </c>
    </row>
    <row r="126" spans="1:8" ht="15.75" customHeight="1">
      <c r="A126" s="166" t="s">
        <v>287</v>
      </c>
      <c r="B126" s="31"/>
      <c r="C126" s="23">
        <v>45643</v>
      </c>
      <c r="D126" s="51">
        <v>0.83333333333333337</v>
      </c>
      <c r="E126" s="60">
        <v>1</v>
      </c>
      <c r="F126" s="66">
        <f t="shared" si="22"/>
        <v>45643.833333333336</v>
      </c>
      <c r="G126" s="57">
        <f t="shared" si="21"/>
        <v>45644</v>
      </c>
    </row>
    <row r="127" spans="1:8" ht="15.75" customHeight="1">
      <c r="A127" s="166" t="s">
        <v>288</v>
      </c>
      <c r="B127" s="31"/>
      <c r="C127" s="23">
        <v>45644</v>
      </c>
      <c r="D127" s="51">
        <v>0.83333333333333337</v>
      </c>
      <c r="E127" s="60">
        <v>1</v>
      </c>
      <c r="F127" s="66">
        <f t="shared" si="22"/>
        <v>45644.833333333336</v>
      </c>
      <c r="G127" s="57">
        <f t="shared" si="21"/>
        <v>45645</v>
      </c>
    </row>
    <row r="128" spans="1:8" ht="15.75" customHeight="1">
      <c r="A128" s="166" t="s">
        <v>289</v>
      </c>
      <c r="B128" s="31"/>
      <c r="C128" s="23">
        <v>45645</v>
      </c>
      <c r="D128" s="51">
        <v>0.33333333333333331</v>
      </c>
      <c r="E128" s="60">
        <v>0.5</v>
      </c>
      <c r="F128" s="66">
        <f t="shared" si="22"/>
        <v>45645.333333333336</v>
      </c>
      <c r="G128" s="57">
        <f t="shared" si="21"/>
        <v>45645.5</v>
      </c>
    </row>
    <row r="129" spans="1:7" ht="15.75" customHeight="1">
      <c r="A129" s="166" t="s">
        <v>290</v>
      </c>
      <c r="B129" s="31"/>
      <c r="C129" s="23">
        <v>45645</v>
      </c>
      <c r="D129" s="51">
        <v>0.83333333333333337</v>
      </c>
      <c r="E129" s="60">
        <v>1</v>
      </c>
      <c r="F129" s="66">
        <f t="shared" si="22"/>
        <v>45645.833333333336</v>
      </c>
      <c r="G129" s="57">
        <f t="shared" si="21"/>
        <v>45646</v>
      </c>
    </row>
    <row r="130" spans="1:7" ht="15.75" customHeight="1">
      <c r="A130" s="166" t="s">
        <v>291</v>
      </c>
      <c r="B130" s="31"/>
      <c r="C130" s="23">
        <v>45646</v>
      </c>
      <c r="D130" s="51">
        <v>0.83333333333333337</v>
      </c>
      <c r="E130" s="60">
        <v>1</v>
      </c>
      <c r="F130" s="66">
        <f t="shared" ref="F130:F131" si="23">C130+D130</f>
        <v>45646.833333333336</v>
      </c>
      <c r="G130" s="57">
        <f t="shared" ref="G130:G131" si="24">C130+E130</f>
        <v>45647</v>
      </c>
    </row>
    <row r="131" spans="1:7" ht="15.75" customHeight="1">
      <c r="A131" s="166" t="s">
        <v>292</v>
      </c>
      <c r="B131" s="31"/>
      <c r="C131" s="23">
        <v>45648</v>
      </c>
      <c r="D131" s="51">
        <v>0.66666666666666663</v>
      </c>
      <c r="E131" s="60">
        <v>0.83333333333333337</v>
      </c>
      <c r="F131" s="66">
        <f t="shared" si="23"/>
        <v>45648.666666666664</v>
      </c>
      <c r="G131" s="57">
        <f t="shared" si="24"/>
        <v>45648.833333333336</v>
      </c>
    </row>
    <row r="132" spans="1:7" ht="15.75" customHeight="1">
      <c r="A132" s="166"/>
      <c r="B132" s="31"/>
      <c r="C132" s="23"/>
      <c r="D132" s="51"/>
      <c r="E132" s="60"/>
      <c r="F132" s="66"/>
      <c r="G132" s="57"/>
    </row>
    <row r="133" spans="1:7" ht="15.75" customHeight="1">
      <c r="A133" s="26" t="s">
        <v>293</v>
      </c>
      <c r="B133" s="24" t="s">
        <v>214</v>
      </c>
      <c r="C133" s="25">
        <v>45710</v>
      </c>
      <c r="D133" s="53">
        <v>0.25</v>
      </c>
      <c r="E133" s="62">
        <v>0.5</v>
      </c>
      <c r="F133" s="66">
        <f t="shared" ref="F133" si="25">C133+D133</f>
        <v>45710.25</v>
      </c>
      <c r="G133" s="57">
        <f t="shared" ref="G133" si="26">C133+E133</f>
        <v>45710.5</v>
      </c>
    </row>
    <row r="134" spans="1:7" ht="15.75" customHeight="1">
      <c r="A134" s="26" t="s">
        <v>294</v>
      </c>
      <c r="B134" s="24" t="s">
        <v>214</v>
      </c>
      <c r="C134" s="25">
        <v>45658</v>
      </c>
      <c r="D134" s="53">
        <v>0.33333333333333331</v>
      </c>
      <c r="E134" s="62">
        <v>0.5</v>
      </c>
      <c r="F134" s="66">
        <f t="shared" ref="F134:F135" si="27">C134+D134</f>
        <v>45658.333333333336</v>
      </c>
      <c r="G134" s="57">
        <f t="shared" ref="G134:G135" si="28">C134+E134</f>
        <v>45658.5</v>
      </c>
    </row>
    <row r="135" spans="1:7" ht="15.75" customHeight="1">
      <c r="A135" s="26" t="s">
        <v>295</v>
      </c>
      <c r="B135" s="24" t="s">
        <v>214</v>
      </c>
      <c r="C135" s="25">
        <v>45658</v>
      </c>
      <c r="D135" s="53">
        <v>0.33333333333333326</v>
      </c>
      <c r="E135" s="62">
        <v>0.5</v>
      </c>
      <c r="F135" s="66">
        <f t="shared" si="27"/>
        <v>45658.333333333336</v>
      </c>
      <c r="G135" s="57">
        <f t="shared" si="28"/>
        <v>45658.5</v>
      </c>
    </row>
    <row r="136" spans="1:7" ht="15.75" customHeight="1">
      <c r="A136" s="26" t="s">
        <v>296</v>
      </c>
      <c r="B136" s="24" t="s">
        <v>214</v>
      </c>
      <c r="C136" s="25">
        <v>45658</v>
      </c>
      <c r="D136" s="53">
        <v>0.33333333333333326</v>
      </c>
      <c r="E136" s="62">
        <v>0.5</v>
      </c>
      <c r="F136" s="66">
        <f t="shared" ref="F136:F141" si="29">C136+D136</f>
        <v>45658.333333333336</v>
      </c>
      <c r="G136" s="57">
        <f t="shared" ref="G136:G141" si="30">C136+E136</f>
        <v>45658.5</v>
      </c>
    </row>
    <row r="137" spans="1:7" ht="15.75" customHeight="1">
      <c r="A137" s="26" t="s">
        <v>297</v>
      </c>
      <c r="B137" s="24" t="s">
        <v>214</v>
      </c>
      <c r="C137" s="25">
        <v>45658</v>
      </c>
      <c r="D137" s="53">
        <v>0.33333333333333326</v>
      </c>
      <c r="E137" s="62">
        <v>0.5</v>
      </c>
      <c r="F137" s="66">
        <f t="shared" si="29"/>
        <v>45658.333333333336</v>
      </c>
      <c r="G137" s="57">
        <f t="shared" si="30"/>
        <v>45658.5</v>
      </c>
    </row>
    <row r="138" spans="1:7" ht="15.75" customHeight="1">
      <c r="A138" s="26" t="s">
        <v>298</v>
      </c>
      <c r="B138" s="24" t="s">
        <v>214</v>
      </c>
      <c r="C138" s="25">
        <v>45658</v>
      </c>
      <c r="D138" s="53">
        <v>0.33333333333333326</v>
      </c>
      <c r="E138" s="62">
        <v>0.5</v>
      </c>
      <c r="F138" s="66">
        <f t="shared" si="29"/>
        <v>45658.333333333336</v>
      </c>
      <c r="G138" s="57">
        <f t="shared" si="30"/>
        <v>45658.5</v>
      </c>
    </row>
    <row r="139" spans="1:7" ht="15.75" customHeight="1">
      <c r="A139" s="26" t="s">
        <v>299</v>
      </c>
      <c r="B139" s="24" t="s">
        <v>214</v>
      </c>
      <c r="C139" s="25">
        <v>45658</v>
      </c>
      <c r="D139" s="53">
        <v>0.33333333333333326</v>
      </c>
      <c r="E139" s="62">
        <v>0.5</v>
      </c>
      <c r="F139" s="66">
        <f t="shared" si="29"/>
        <v>45658.333333333336</v>
      </c>
      <c r="G139" s="57">
        <f t="shared" si="30"/>
        <v>45658.5</v>
      </c>
    </row>
    <row r="140" spans="1:7" ht="15.75" customHeight="1">
      <c r="A140" s="26" t="s">
        <v>300</v>
      </c>
      <c r="B140" s="24" t="s">
        <v>214</v>
      </c>
      <c r="C140" s="25">
        <v>45658</v>
      </c>
      <c r="D140" s="53">
        <v>0.33333333333333326</v>
      </c>
      <c r="E140" s="62">
        <v>0.5</v>
      </c>
      <c r="F140" s="66">
        <f t="shared" si="29"/>
        <v>45658.333333333336</v>
      </c>
      <c r="G140" s="57">
        <f t="shared" si="30"/>
        <v>45658.5</v>
      </c>
    </row>
    <row r="141" spans="1:7" ht="15.75" customHeight="1">
      <c r="A141" s="26" t="s">
        <v>301</v>
      </c>
      <c r="B141" s="24" t="s">
        <v>214</v>
      </c>
      <c r="C141" s="25">
        <v>45658</v>
      </c>
      <c r="D141" s="53">
        <v>0.33333333333333326</v>
      </c>
      <c r="E141" s="62">
        <v>0.5</v>
      </c>
      <c r="F141" s="66">
        <f t="shared" si="29"/>
        <v>45658.333333333336</v>
      </c>
      <c r="G141" s="57">
        <f t="shared" si="30"/>
        <v>45658.5</v>
      </c>
    </row>
    <row r="142" spans="1:7" ht="15.75" customHeight="1">
      <c r="A142" s="26" t="s">
        <v>302</v>
      </c>
      <c r="B142" s="24" t="s">
        <v>214</v>
      </c>
      <c r="C142" s="25">
        <v>45703</v>
      </c>
      <c r="D142" s="171">
        <v>0.16666666666666666</v>
      </c>
      <c r="E142" s="53">
        <v>0.33333333333333326</v>
      </c>
      <c r="F142" s="66">
        <f t="shared" ref="F142" si="31">C142+D142</f>
        <v>45703.166666666664</v>
      </c>
      <c r="G142" s="57">
        <f t="shared" ref="G142" si="32">C142+E142</f>
        <v>45703.333333333336</v>
      </c>
    </row>
    <row r="143" spans="1:7" ht="15.75" customHeight="1">
      <c r="A143" s="26"/>
      <c r="B143" s="24" t="s">
        <v>214</v>
      </c>
      <c r="C143" s="25">
        <v>45658</v>
      </c>
      <c r="D143" s="53">
        <v>0.33333333333333326</v>
      </c>
      <c r="E143" s="62">
        <v>0.5</v>
      </c>
      <c r="F143" s="66"/>
      <c r="G143" s="57"/>
    </row>
  </sheetData>
  <mergeCells count="1">
    <mergeCell ref="I5:J5"/>
  </mergeCells>
  <conditionalFormatting sqref="H49">
    <cfRule type="containsText" dxfId="19" priority="8" operator="containsText" text="_">
      <formula>NOT(ISERROR(SEARCH("_",H49)))</formula>
    </cfRule>
  </conditionalFormatting>
  <conditionalFormatting sqref="H49">
    <cfRule type="expression" dxfId="18" priority="7">
      <formula>DAY($B49)=DAY(TODAY())</formula>
    </cfRule>
  </conditionalFormatting>
  <conditionalFormatting sqref="H50">
    <cfRule type="containsText" dxfId="17" priority="6" operator="containsText" text="_">
      <formula>NOT(ISERROR(SEARCH("_",H50)))</formula>
    </cfRule>
  </conditionalFormatting>
  <conditionalFormatting sqref="H50">
    <cfRule type="expression" dxfId="16" priority="5">
      <formula>DAY($B50)=DAY(TODAY())</formula>
    </cfRule>
  </conditionalFormatting>
  <conditionalFormatting sqref="H53">
    <cfRule type="containsText" dxfId="15" priority="4" operator="containsText" text="_">
      <formula>NOT(ISERROR(SEARCH("_",H53)))</formula>
    </cfRule>
  </conditionalFormatting>
  <conditionalFormatting sqref="H53">
    <cfRule type="expression" dxfId="14" priority="3">
      <formula>DAY($B53)=DAY(TODAY())</formula>
    </cfRule>
  </conditionalFormatting>
  <conditionalFormatting sqref="H57">
    <cfRule type="containsText" dxfId="13" priority="2" operator="containsText" text="_">
      <formula>NOT(ISERROR(SEARCH("_",H57)))</formula>
    </cfRule>
  </conditionalFormatting>
  <conditionalFormatting sqref="H57">
    <cfRule type="expression" dxfId="12" priority="1">
      <formula>DAY($B57)=DAY(TODAY())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11E5-70F5-418A-BF33-4530096F64C6}">
  <dimension ref="A1:K18"/>
  <sheetViews>
    <sheetView topLeftCell="K1" workbookViewId="0">
      <selection activeCell="K1" sqref="K1"/>
    </sheetView>
  </sheetViews>
  <sheetFormatPr defaultRowHeight="24" customHeight="1"/>
  <cols>
    <col min="1" max="7" width="16.140625" customWidth="1"/>
  </cols>
  <sheetData>
    <row r="1" spans="1:11" ht="24" customHeight="1">
      <c r="A1" s="199" t="s">
        <v>303</v>
      </c>
      <c r="B1" s="199"/>
      <c r="C1" s="199"/>
      <c r="D1" s="199"/>
      <c r="E1" s="199"/>
      <c r="F1" s="199"/>
      <c r="G1" s="199"/>
      <c r="K1" t="s">
        <v>304</v>
      </c>
    </row>
    <row r="2" spans="1:11" ht="24" customHeight="1">
      <c r="A2" s="199" t="s">
        <v>305</v>
      </c>
      <c r="B2" s="199"/>
      <c r="C2" s="199"/>
      <c r="D2" s="199"/>
      <c r="E2" s="199"/>
      <c r="F2" s="199"/>
      <c r="G2" s="199"/>
      <c r="K2" t="s">
        <v>90</v>
      </c>
    </row>
    <row r="3" spans="1:11" ht="24" customHeight="1">
      <c r="A3" s="199" t="s">
        <v>306</v>
      </c>
      <c r="B3" s="199"/>
      <c r="C3" s="199"/>
      <c r="D3" s="199"/>
      <c r="E3" s="199"/>
      <c r="F3" s="199"/>
      <c r="G3" s="199"/>
      <c r="K3" t="s">
        <v>92</v>
      </c>
    </row>
    <row r="4" spans="1:11" ht="24" customHeight="1">
      <c r="A4" s="199" t="s">
        <v>307</v>
      </c>
      <c r="B4" s="199"/>
      <c r="C4" s="199"/>
      <c r="D4" s="199"/>
      <c r="E4" s="199"/>
      <c r="F4" s="199"/>
      <c r="G4" s="199"/>
      <c r="K4" t="s">
        <v>94</v>
      </c>
    </row>
    <row r="5" spans="1:11" ht="24" customHeight="1">
      <c r="K5" t="s">
        <v>95</v>
      </c>
    </row>
    <row r="6" spans="1:11" ht="24" customHeight="1">
      <c r="K6" t="s">
        <v>97</v>
      </c>
    </row>
    <row r="7" spans="1:11" ht="24" customHeight="1">
      <c r="K7" t="s">
        <v>123</v>
      </c>
    </row>
    <row r="8" spans="1:11" ht="24" customHeight="1">
      <c r="K8" t="s">
        <v>101</v>
      </c>
    </row>
    <row r="9" spans="1:11" ht="24" customHeight="1">
      <c r="K9" t="s">
        <v>103</v>
      </c>
    </row>
    <row r="10" spans="1:11" ht="24" customHeight="1">
      <c r="K10" t="s">
        <v>105</v>
      </c>
    </row>
    <row r="11" spans="1:11" ht="24" customHeight="1">
      <c r="K11" t="s">
        <v>107</v>
      </c>
    </row>
    <row r="12" spans="1:11" ht="24" customHeight="1">
      <c r="K12" t="s">
        <v>111</v>
      </c>
    </row>
    <row r="13" spans="1:11" ht="24" customHeight="1">
      <c r="K13" t="s">
        <v>308</v>
      </c>
    </row>
    <row r="14" spans="1:11" ht="24" customHeight="1">
      <c r="K14" t="s">
        <v>309</v>
      </c>
    </row>
    <row r="15" spans="1:11" ht="24" customHeight="1">
      <c r="K15" t="s">
        <v>113</v>
      </c>
    </row>
    <row r="16" spans="1:11" ht="24" customHeight="1">
      <c r="K16" t="s">
        <v>115</v>
      </c>
    </row>
    <row r="17" spans="11:11" ht="24" customHeight="1">
      <c r="K17" t="s">
        <v>310</v>
      </c>
    </row>
    <row r="18" spans="11:11" ht="24" customHeight="1">
      <c r="K18" t="s">
        <v>119</v>
      </c>
    </row>
  </sheetData>
  <mergeCells count="4">
    <mergeCell ref="A1:G1"/>
    <mergeCell ref="A2:G2"/>
    <mergeCell ref="A3:G3"/>
    <mergeCell ref="A4:G4"/>
  </mergeCells>
  <dataValidations count="1">
    <dataValidation allowBlank="1" showInputMessage="1" showErrorMessage="1" promptTitle="Select" prompt="Andras K_x000a_Athira NM_x000a_Athira S_x000a_Ginu_x000a_Jinesh_x000a_Jithin_x000a_Matyas_x000a_Mozammil_x000a_Pom_x000a_Pradeep_x000a_Sachin_x000a_Senthil M_x000a_Senthil KG_x000a_Shekhar_x000a_Suraj_x000a_Swapnil_x000a_Tamas_x000a_Vishnu" sqref="K1:K18" xr:uid="{BEF2462B-BA8D-4060-96A5-A2DC6BFD3E82}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criptIds xmlns="http://schemas.microsoft.com/office/extensibility/maker/v1.0" id="script-ids-node-id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ocumentSetDescription xmlns="http://schemas.microsoft.com/sharepoint/v3" xsi:nil="true"/>
    <_ip_UnifiedCompliancePolicyProperties xmlns="http://schemas.microsoft.com/sharepoint/v3" xsi:nil="true"/>
    <lcf76f155ced4ddcb4097134ff3c332f xmlns="5b2f868c-8f92-4251-9c5c-5006411a5d63">
      <Terms xmlns="http://schemas.microsoft.com/office/infopath/2007/PartnerControls"/>
    </lcf76f155ced4ddcb4097134ff3c332f>
    <TaxCatchAll xmlns="0f693eaa-2d88-41b4-a1c1-32ba42dc72ad" xsi:nil="true"/>
    <Approved xmlns="5b2f868c-8f92-4251-9c5c-5006411a5d63">false</Approved>
    <ModifiedDate xmlns="5b2f868c-8f92-4251-9c5c-5006411a5d63" xsi:nil="true"/>
    <SharedWithUsers xmlns="0f693eaa-2d88-41b4-a1c1-32ba42dc72ad">
      <UserInfo>
        <DisplayName>Suseelan, Jino (Allianz Technology)</DisplayName>
        <AccountId>201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AB6B79375F34E9D381270D1F5E622" ma:contentTypeVersion="23" ma:contentTypeDescription="Create a new document." ma:contentTypeScope="" ma:versionID="f1a7e396448347c0cba8a294965beed3">
  <xsd:schema xmlns:xsd="http://www.w3.org/2001/XMLSchema" xmlns:xs="http://www.w3.org/2001/XMLSchema" xmlns:p="http://schemas.microsoft.com/office/2006/metadata/properties" xmlns:ns1="http://schemas.microsoft.com/sharepoint/v3" xmlns:ns2="5b2f868c-8f92-4251-9c5c-5006411a5d63" xmlns:ns3="0f693eaa-2d88-41b4-a1c1-32ba42dc72ad" targetNamespace="http://schemas.microsoft.com/office/2006/metadata/properties" ma:root="true" ma:fieldsID="802b630226c7e4ff9275b87121f9f8dc" ns1:_="" ns2:_="" ns3:_="">
    <xsd:import namespace="http://schemas.microsoft.com/sharepoint/v3"/>
    <xsd:import namespace="5b2f868c-8f92-4251-9c5c-5006411a5d63"/>
    <xsd:import namespace="0f693eaa-2d88-41b4-a1c1-32ba42dc72ad"/>
    <xsd:element name="properties">
      <xsd:complexType>
        <xsd:sequence>
          <xsd:element name="documentManagement">
            <xsd:complexType>
              <xsd:all>
                <xsd:element ref="ns1:DocumentSetDescriptio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Approved" minOccurs="0"/>
                <xsd:element ref="ns2:MediaServiceObjectDetectorVersions" minOccurs="0"/>
                <xsd:element ref="ns2:ModifiedDat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8" nillable="true" ma:displayName="Description" ma:description="A description of the Document Set" ma:internalName="DocumentSetDescription">
      <xsd:simpleType>
        <xsd:restriction base="dms:Note"/>
      </xsd:simpleType>
    </xsd:element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f868c-8f92-4251-9c5c-5006411a5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pproved" ma:index="27" nillable="true" ma:displayName="Approved" ma:default="0" ma:description="Approved by Roji and Aneesh" ma:format="Dropdown" ma:internalName="Approved">
      <xsd:simpleType>
        <xsd:restriction base="dms:Boolean"/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odifiedDate" ma:index="29" nillable="true" ma:displayName="Modified Date " ma:format="DateOnly" ma:internalName="ModifiedDate">
      <xsd:simpleType>
        <xsd:restriction base="dms:DateTime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93eaa-2d88-41b4-a1c1-32ba42dc72a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93e8b51d-19f5-4fbb-abae-70c84a324bb6}" ma:internalName="TaxCatchAll" ma:showField="CatchAllData" ma:web="0f693eaa-2d88-41b4-a1c1-32ba42dc72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FB8F7-BC1F-4B6B-B4AF-CD4F75EE48A4}"/>
</file>

<file path=customXml/itemProps2.xml><?xml version="1.0" encoding="utf-8"?>
<ds:datastoreItem xmlns:ds="http://schemas.openxmlformats.org/officeDocument/2006/customXml" ds:itemID="{D539CC2D-5D7C-4AC1-9094-32B9E63D97CA}"/>
</file>

<file path=customXml/itemProps3.xml><?xml version="1.0" encoding="utf-8"?>
<ds:datastoreItem xmlns:ds="http://schemas.openxmlformats.org/officeDocument/2006/customXml" ds:itemID="{F237AC63-06B2-4734-8470-8FEBA2747538}"/>
</file>

<file path=customXml/itemProps4.xml><?xml version="1.0" encoding="utf-8"?>
<ds:datastoreItem xmlns:ds="http://schemas.openxmlformats.org/officeDocument/2006/customXml" ds:itemID="{32894970-D4F7-4BC9-B29C-8EB1DC4E7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Allianz Technology Hungary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Vass Viktor  (Allianz Technology)</dc:creator>
  <cp:keywords/>
  <dc:description/>
  <cp:lastModifiedBy>Szilvássy, Ádám (Allianz Technology)</cp:lastModifiedBy>
  <cp:revision/>
  <dcterms:created xsi:type="dcterms:W3CDTF">2022-09-28T08:29:31Z</dcterms:created>
  <dcterms:modified xsi:type="dcterms:W3CDTF">2025-08-12T08:03:17Z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2022-09-28T10:01:31Z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e27afe61-d4ac-4175-8c9a-6db6c5c3c9e2</vt:lpwstr>
  </property>
  <property fmtid="{D5CDD505-2E9C-101B-9397-08002B2CF9AE}" pid="8" name="MSIP_Label_ce5f591a-3248-43e9-9b70-1ad50135772d_ContentBits">
    <vt:lpwstr>0</vt:lpwstr>
  </property>
  <property fmtid="{D5CDD505-2E9C-101B-9397-08002B2CF9AE}" pid="9" name="ContentTypeId">
    <vt:lpwstr>0x0101000C5AB6B79375F34E9D381270D1F5E622</vt:lpwstr>
  </property>
  <property fmtid="{D5CDD505-2E9C-101B-9397-08002B2CF9AE}" pid="10" name="MediaServiceImageTags">
    <vt:lpwstr/>
  </property>
</Properties>
</file>