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D10" i="1" s="1"/>
  <c r="D44" i="1" s="1"/>
  <c r="D45" i="1" s="1"/>
  <c r="H7" i="1"/>
  <c r="F8" i="1" l="1"/>
  <c r="D8" i="1" s="1"/>
  <c r="F7" i="1"/>
  <c r="D7" i="1" s="1"/>
  <c r="F6" i="1"/>
  <c r="D6" i="1" s="1"/>
  <c r="F5" i="1"/>
  <c r="D5" i="1" s="1"/>
  <c r="D23" i="1" l="1"/>
  <c r="D19" i="1"/>
  <c r="D22" i="1"/>
  <c r="D20" i="1" l="1"/>
  <c r="D24" i="1" s="1"/>
  <c r="D25" i="1" l="1"/>
  <c r="D28" i="1" s="1"/>
  <c r="D33" i="1" l="1"/>
  <c r="D35" i="1"/>
  <c r="D29" i="1"/>
  <c r="D31" i="1"/>
  <c r="D32" i="1" s="1"/>
  <c r="D34" i="1"/>
  <c r="D37" i="1" l="1"/>
  <c r="D36" i="1"/>
  <c r="D40" i="1" s="1"/>
  <c r="D38" i="1" l="1"/>
  <c r="D41" i="1" s="1"/>
</calcChain>
</file>

<file path=xl/sharedStrings.xml><?xml version="1.0" encoding="utf-8"?>
<sst xmlns="http://schemas.openxmlformats.org/spreadsheetml/2006/main" count="103" uniqueCount="98">
  <si>
    <t>Inputs</t>
  </si>
  <si>
    <t>Yi2</t>
  </si>
  <si>
    <t>Xi2</t>
  </si>
  <si>
    <t>Xo1</t>
  </si>
  <si>
    <t>Yo1</t>
  </si>
  <si>
    <t>Xo2</t>
  </si>
  <si>
    <t>Yo2</t>
  </si>
  <si>
    <t>Notes</t>
  </si>
  <si>
    <t>Formula</t>
  </si>
  <si>
    <t>Value</t>
  </si>
  <si>
    <t>Variable</t>
  </si>
  <si>
    <t>Outer Wheel Initial Position --&gt; X coordinate</t>
  </si>
  <si>
    <t>Outer Wheel Initial Position --&gt; Y coordinate</t>
  </si>
  <si>
    <t>Outer Wheel Final Position --&gt; X coordinate</t>
  </si>
  <si>
    <t>Outer Wheel Final Position --&gt; Y coordinate</t>
  </si>
  <si>
    <t>Inner Wheel Final Position --&gt; X coordinate</t>
  </si>
  <si>
    <t>Inner Wheel Final Position --&gt; Y coordinate</t>
  </si>
  <si>
    <t>Computations</t>
  </si>
  <si>
    <t xml:space="preserve">Equation of Line 2 (Final Position) </t>
  </si>
  <si>
    <t>Yl2 = Ml2*Xl2 + Kl2</t>
  </si>
  <si>
    <t>Slope of Line 2</t>
  </si>
  <si>
    <t>Ml2</t>
  </si>
  <si>
    <t>eps</t>
  </si>
  <si>
    <t>Epsilon for computationa corrections. Some small value to avoid division errors.</t>
  </si>
  <si>
    <t>Constant of Line 2</t>
  </si>
  <si>
    <t>Kl2 = Yo2 - Ml2*Xo2</t>
  </si>
  <si>
    <t>Kl2</t>
  </si>
  <si>
    <t>STEP 1</t>
  </si>
  <si>
    <t>STEP 2</t>
  </si>
  <si>
    <t>Md = (Xo1-Xo2) / (Yo2 - Yo1)</t>
  </si>
  <si>
    <t>Md</t>
  </si>
  <si>
    <t>Slope based on distance eqns.</t>
  </si>
  <si>
    <t>Constant based on distance eqns.</t>
  </si>
  <si>
    <t>Kd = 0.5*((Yo2+Yo1) + ((Xo2^2 - Xo1^2)/(Yo2-Yo1)))</t>
  </si>
  <si>
    <t>Kd</t>
  </si>
  <si>
    <t>CENTER POINT X Coordinate</t>
  </si>
  <si>
    <t>CENTER POINT Y Coordinate</t>
  </si>
  <si>
    <t>Xc</t>
  </si>
  <si>
    <t xml:space="preserve">Xc = (Kl2 - Kd) / (Md - Ml2) </t>
  </si>
  <si>
    <t>Yc = Md * Xc + Kd</t>
  </si>
  <si>
    <t>Yc</t>
  </si>
  <si>
    <t>STEP 3</t>
  </si>
  <si>
    <t>Equation of Line 1 (Initial Position)</t>
  </si>
  <si>
    <t>Yl1 = Ml1*Xl1 + Kl1</t>
  </si>
  <si>
    <t>Slope of Line 1</t>
  </si>
  <si>
    <t>Constant of Line 1</t>
  </si>
  <si>
    <t>Ml1 = (Yc - Yo1) / (Xc - Xo1)</t>
  </si>
  <si>
    <t>Ml2 = (Yi2 - Yo2) / (Xi2 - Xo2)</t>
  </si>
  <si>
    <t>Kl1 = Yo1 - Ml1*Xo1</t>
  </si>
  <si>
    <t>Ml1</t>
  </si>
  <si>
    <t>Kl1</t>
  </si>
  <si>
    <t>THETA in Degrees</t>
  </si>
  <si>
    <t>THETAd</t>
  </si>
  <si>
    <t>THETA in Radians</t>
  </si>
  <si>
    <t>THETAr = THETAd * (PI()/180)</t>
  </si>
  <si>
    <t>THETAr</t>
  </si>
  <si>
    <t>Check the Outer Circle radius - QC</t>
  </si>
  <si>
    <t>OUTER CIRCLE RADIUS</t>
  </si>
  <si>
    <t>INNER CIRCLE RADIUS</t>
  </si>
  <si>
    <t>Ro = SQRT((Xo2 - Xc)^2 + (Yo2 - Yc)^2)</t>
  </si>
  <si>
    <t>Ro = SQRT((Xo1 - Xc)^2 + (Yo1 - Yc)^2)</t>
  </si>
  <si>
    <t>Ro</t>
  </si>
  <si>
    <t>Ro QC</t>
  </si>
  <si>
    <t>Ri</t>
  </si>
  <si>
    <t>Ri = SQRT((Xi2 - Xc)^2 + (Yi2 - Yc)^2)</t>
  </si>
  <si>
    <t>OUTER WHEEL ARC LENGTH</t>
  </si>
  <si>
    <t>INNER WHEEL ARC LENGTH</t>
  </si>
  <si>
    <t>ArcLo = Ro * THETAr</t>
  </si>
  <si>
    <t>ArcLi = Ri * THETAr</t>
  </si>
  <si>
    <t>ArcLo</t>
  </si>
  <si>
    <t>ArcLi</t>
  </si>
  <si>
    <t>Ratio of Inner Wheel to Outer Wheel ARC Length</t>
  </si>
  <si>
    <t>RatArcL(i/o)</t>
  </si>
  <si>
    <t>Wheel Radius</t>
  </si>
  <si>
    <t>Outer Wheel Input Power</t>
  </si>
  <si>
    <t>Po</t>
  </si>
  <si>
    <t>Rotations for Outer Wheel</t>
  </si>
  <si>
    <t>Power for Inner Wheel</t>
  </si>
  <si>
    <t>RotOW</t>
  </si>
  <si>
    <t>Pi</t>
  </si>
  <si>
    <t>RADw</t>
  </si>
  <si>
    <t>Pi = RatArcL(i/o) * Po</t>
  </si>
  <si>
    <t>?????</t>
  </si>
  <si>
    <t>RotOW = (1/(2*PI*RADw))*ArcLo</t>
  </si>
  <si>
    <t>STEP 4</t>
  </si>
  <si>
    <t>STEP 5</t>
  </si>
  <si>
    <t>Inner Wheel Initial Position --&gt; X coordinate</t>
  </si>
  <si>
    <t>Xi0</t>
  </si>
  <si>
    <t>Inner Wheel Final Position --&gt; Y Coordinate</t>
  </si>
  <si>
    <t>Yi0</t>
  </si>
  <si>
    <t>STEP 6</t>
  </si>
  <si>
    <t>Slope of line 0 at original initial position of the wheel</t>
  </si>
  <si>
    <t>Ml0</t>
  </si>
  <si>
    <t>Ml0 = (Yi0 - Yo1) / (Xi0 - Xi1)</t>
  </si>
  <si>
    <t>PHId</t>
  </si>
  <si>
    <t>THETAd = ABS(TANINV((Ml2-Ml1)/(1+Ml2*Ml1))*180/PI())</t>
  </si>
  <si>
    <t>PHId = ABS(TANINV((Ml1-Ml0)/(1+Ml1*Ml0))*180/PI())</t>
  </si>
  <si>
    <t>PHI in Degrees (i.e., INITIAL TURN DEGRRES FOR INNER WHEEL)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</si>
</sst>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4" borderId="0" xfId="0" applyFont="1" applyFill="1"/>
    <xf numFmtId="0" fontId="0" fillId="4" borderId="0" xfId="0" applyFill="1"/>
    <xf numFmtId="0" fontId="3" fillId="2" borderId="1" xfId="0" applyFont="1" applyFill="1" applyBorder="1"/>
    <xf numFmtId="0" fontId="2" fillId="4" borderId="0" xfId="0" applyFont="1" applyFill="1"/>
    <xf numFmtId="0" fontId="3" fillId="4" borderId="0" xfId="0" applyFont="1" applyFill="1"/>
    <xf numFmtId="0" fontId="3" fillId="0" borderId="1" xfId="0" applyFont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workbookViewId="0">
      <selection activeCell="D10" sqref="D10"/>
    </sheetView>
  </sheetViews>
  <sheetFormatPr defaultRowHeight="15" x14ac:dyDescent="0.25"/>
  <cols>
    <col min="1" max="1" width="57.42578125" customWidth="1"/>
    <col min="2" max="2" width="51.42578125" customWidth="1"/>
    <col min="3" max="3" width="11.7109375" customWidth="1"/>
    <col min="4" max="4" width="12.85546875" customWidth="1"/>
  </cols>
  <sheetData>
    <row r="1" spans="1:8" x14ac:dyDescent="0.25">
      <c r="A1" s="2" t="s">
        <v>0</v>
      </c>
    </row>
    <row r="2" spans="1:8" x14ac:dyDescent="0.25">
      <c r="A2" s="5" t="s">
        <v>7</v>
      </c>
      <c r="B2" s="5" t="s">
        <v>8</v>
      </c>
      <c r="C2" s="5" t="s">
        <v>10</v>
      </c>
      <c r="D2" s="5" t="s">
        <v>9</v>
      </c>
    </row>
    <row r="3" spans="1:8" x14ac:dyDescent="0.25">
      <c r="A3" s="4" t="s">
        <v>11</v>
      </c>
      <c r="B3" s="4"/>
      <c r="C3" s="3" t="s">
        <v>3</v>
      </c>
      <c r="D3" s="3">
        <v>10</v>
      </c>
    </row>
    <row r="4" spans="1:8" x14ac:dyDescent="0.25">
      <c r="A4" s="4" t="s">
        <v>12</v>
      </c>
      <c r="B4" s="4"/>
      <c r="C4" s="3" t="s">
        <v>4</v>
      </c>
      <c r="D4" s="3">
        <v>0</v>
      </c>
    </row>
    <row r="5" spans="1:8" x14ac:dyDescent="0.25">
      <c r="A5" s="4" t="s">
        <v>13</v>
      </c>
      <c r="B5" s="4"/>
      <c r="C5" s="3" t="s">
        <v>5</v>
      </c>
      <c r="D5" s="3">
        <f>F5</f>
        <v>7.0710678118654746</v>
      </c>
      <c r="F5">
        <f>SIN(45*PI()/180)*10</f>
        <v>7.0710678118654746</v>
      </c>
    </row>
    <row r="6" spans="1:8" x14ac:dyDescent="0.25">
      <c r="A6" s="4" t="s">
        <v>14</v>
      </c>
      <c r="B6" s="4"/>
      <c r="C6" s="3" t="s">
        <v>6</v>
      </c>
      <c r="D6" s="3">
        <f>F6</f>
        <v>7.0710678118654746</v>
      </c>
      <c r="F6">
        <f>SIN(45*PI()/180)*10</f>
        <v>7.0710678118654746</v>
      </c>
    </row>
    <row r="7" spans="1:8" x14ac:dyDescent="0.25">
      <c r="A7" s="4" t="s">
        <v>15</v>
      </c>
      <c r="B7" s="4"/>
      <c r="C7" s="3" t="s">
        <v>2</v>
      </c>
      <c r="D7" s="3">
        <f>F7</f>
        <v>4.9497474683058318</v>
      </c>
      <c r="F7">
        <f>SIN(45*PI()/180)*7</f>
        <v>4.9497474683058318</v>
      </c>
      <c r="H7">
        <f>SQRT((F5-F7)^2+(F6-F8)^2)</f>
        <v>3.0000000000000004</v>
      </c>
    </row>
    <row r="8" spans="1:8" x14ac:dyDescent="0.25">
      <c r="A8" s="4" t="s">
        <v>16</v>
      </c>
      <c r="B8" s="4"/>
      <c r="C8" s="3" t="s">
        <v>1</v>
      </c>
      <c r="D8" s="3">
        <f>F8</f>
        <v>4.9497474683058318</v>
      </c>
      <c r="F8">
        <f>SIN(45*PI()/180)*7</f>
        <v>4.9497474683058318</v>
      </c>
    </row>
    <row r="9" spans="1:8" x14ac:dyDescent="0.25">
      <c r="A9" s="4" t="s">
        <v>86</v>
      </c>
      <c r="B9" s="4"/>
      <c r="C9" s="3" t="s">
        <v>87</v>
      </c>
      <c r="D9" s="3">
        <v>9</v>
      </c>
    </row>
    <row r="10" spans="1:8" x14ac:dyDescent="0.25">
      <c r="A10" s="4" t="s">
        <v>88</v>
      </c>
      <c r="B10" s="4"/>
      <c r="C10" s="3" t="s">
        <v>89</v>
      </c>
      <c r="D10" s="3">
        <f>H10</f>
        <v>2.8284271247461907</v>
      </c>
      <c r="H10">
        <f>SQRT(H7^2 - (D9-D3)^2)+D4</f>
        <v>2.8284271247461907</v>
      </c>
    </row>
    <row r="11" spans="1:8" x14ac:dyDescent="0.25">
      <c r="A11" s="4" t="s">
        <v>73</v>
      </c>
      <c r="B11" s="4"/>
      <c r="C11" s="3" t="s">
        <v>80</v>
      </c>
      <c r="D11" s="3">
        <v>1</v>
      </c>
      <c r="E11" t="s">
        <v>82</v>
      </c>
    </row>
    <row r="12" spans="1:8" x14ac:dyDescent="0.25">
      <c r="A12" s="12" t="s">
        <v>74</v>
      </c>
      <c r="B12" s="4"/>
      <c r="C12" s="9" t="s">
        <v>75</v>
      </c>
      <c r="D12" s="9">
        <v>50</v>
      </c>
    </row>
    <row r="13" spans="1:8" x14ac:dyDescent="0.25">
      <c r="A13" s="6" t="s">
        <v>23</v>
      </c>
      <c r="B13" s="4"/>
      <c r="C13" s="6" t="s">
        <v>22</v>
      </c>
      <c r="D13" s="6">
        <v>1E-8</v>
      </c>
    </row>
    <row r="15" spans="1:8" x14ac:dyDescent="0.25">
      <c r="A15" s="2" t="s">
        <v>17</v>
      </c>
    </row>
    <row r="16" spans="1:8" x14ac:dyDescent="0.25">
      <c r="A16" s="5" t="s">
        <v>7</v>
      </c>
      <c r="B16" s="5" t="s">
        <v>8</v>
      </c>
      <c r="C16" s="5" t="s">
        <v>10</v>
      </c>
      <c r="D16" s="5" t="s">
        <v>9</v>
      </c>
    </row>
    <row r="17" spans="1:4" x14ac:dyDescent="0.25">
      <c r="A17" s="1" t="s">
        <v>27</v>
      </c>
    </row>
    <row r="18" spans="1:4" x14ac:dyDescent="0.25">
      <c r="A18" t="s">
        <v>18</v>
      </c>
      <c r="B18" t="s">
        <v>19</v>
      </c>
    </row>
    <row r="19" spans="1:4" x14ac:dyDescent="0.25">
      <c r="A19" t="s">
        <v>20</v>
      </c>
      <c r="B19" t="s">
        <v>47</v>
      </c>
      <c r="C19" t="s">
        <v>21</v>
      </c>
      <c r="D19">
        <f>(D8-D6)/((D7-D5)+D13)</f>
        <v>1.0000000047140452</v>
      </c>
    </row>
    <row r="20" spans="1:4" x14ac:dyDescent="0.25">
      <c r="A20" t="s">
        <v>24</v>
      </c>
      <c r="B20" t="s">
        <v>25</v>
      </c>
      <c r="C20" t="s">
        <v>26</v>
      </c>
      <c r="D20">
        <f>D6-D19*D5</f>
        <v>-3.3333332538632021E-8</v>
      </c>
    </row>
    <row r="21" spans="1:4" x14ac:dyDescent="0.25">
      <c r="A21" s="1" t="s">
        <v>28</v>
      </c>
    </row>
    <row r="22" spans="1:4" x14ac:dyDescent="0.25">
      <c r="A22" t="s">
        <v>31</v>
      </c>
      <c r="B22" t="s">
        <v>29</v>
      </c>
      <c r="C22" t="s">
        <v>30</v>
      </c>
      <c r="D22">
        <f>(D3-D5)/(D6-D4+D13)</f>
        <v>0.41421356178730873</v>
      </c>
    </row>
    <row r="23" spans="1:4" x14ac:dyDescent="0.25">
      <c r="A23" t="s">
        <v>32</v>
      </c>
      <c r="B23" t="s">
        <v>33</v>
      </c>
      <c r="C23" t="s">
        <v>34</v>
      </c>
      <c r="D23">
        <f xml:space="preserve"> 0.5*((D6+D4) + ((D5^2 - D3^2)/(D6-D4+D13)))</f>
        <v>4.9999986373450156E-9</v>
      </c>
    </row>
    <row r="24" spans="1:4" x14ac:dyDescent="0.25">
      <c r="A24" t="s">
        <v>35</v>
      </c>
      <c r="B24" t="s">
        <v>38</v>
      </c>
      <c r="C24" t="s">
        <v>37</v>
      </c>
      <c r="D24">
        <f>(D20-D23) / (D22-D19+D13)</f>
        <v>6.5439090121043037E-8</v>
      </c>
    </row>
    <row r="25" spans="1:4" x14ac:dyDescent="0.25">
      <c r="A25" t="s">
        <v>36</v>
      </c>
      <c r="B25" t="s">
        <v>39</v>
      </c>
      <c r="C25" t="s">
        <v>40</v>
      </c>
      <c r="D25">
        <f>D22*D24+D23</f>
        <v>3.2105757236502943E-8</v>
      </c>
    </row>
    <row r="26" spans="1:4" x14ac:dyDescent="0.25">
      <c r="A26" s="1" t="s">
        <v>41</v>
      </c>
    </row>
    <row r="27" spans="1:4" x14ac:dyDescent="0.25">
      <c r="A27" t="s">
        <v>42</v>
      </c>
      <c r="B27" t="s">
        <v>43</v>
      </c>
    </row>
    <row r="28" spans="1:4" x14ac:dyDescent="0.25">
      <c r="A28" t="s">
        <v>44</v>
      </c>
      <c r="B28" t="s">
        <v>46</v>
      </c>
      <c r="C28" t="s">
        <v>49</v>
      </c>
      <c r="D28">
        <f xml:space="preserve"> (D25 -D4) / (D24 -D3 +D13)</f>
        <v>-3.2105757478705858E-9</v>
      </c>
    </row>
    <row r="29" spans="1:4" x14ac:dyDescent="0.25">
      <c r="A29" t="s">
        <v>45</v>
      </c>
      <c r="B29" t="s">
        <v>48</v>
      </c>
      <c r="C29" t="s">
        <v>50</v>
      </c>
      <c r="D29">
        <f xml:space="preserve"> D4 - D28*D3</f>
        <v>3.210575747870586E-8</v>
      </c>
    </row>
    <row r="30" spans="1:4" x14ac:dyDescent="0.25">
      <c r="A30" s="1" t="s">
        <v>84</v>
      </c>
    </row>
    <row r="31" spans="1:4" x14ac:dyDescent="0.25">
      <c r="A31" t="s">
        <v>51</v>
      </c>
      <c r="B31" t="s">
        <v>95</v>
      </c>
      <c r="C31" t="s">
        <v>52</v>
      </c>
      <c r="D31">
        <f xml:space="preserve"> ABS(ATAN((D19-D28)/(1+D19*D28))*180/PI())</f>
        <v>45.000000318999888</v>
      </c>
    </row>
    <row r="32" spans="1:4" x14ac:dyDescent="0.25">
      <c r="A32" t="s">
        <v>53</v>
      </c>
      <c r="B32" t="s">
        <v>54</v>
      </c>
      <c r="C32" s="1" t="s">
        <v>55</v>
      </c>
      <c r="D32" s="1">
        <f>D31*PI()/180</f>
        <v>0.78539816896504655</v>
      </c>
    </row>
    <row r="33" spans="1:4" x14ac:dyDescent="0.25">
      <c r="A33" t="s">
        <v>57</v>
      </c>
      <c r="B33" t="s">
        <v>59</v>
      </c>
      <c r="C33" s="1" t="s">
        <v>61</v>
      </c>
      <c r="D33" s="1">
        <f xml:space="preserve"> SQRT((D5 - D24)^2 + (D6 - D25)^2)</f>
        <v>9.9999999310253767</v>
      </c>
    </row>
    <row r="34" spans="1:4" x14ac:dyDescent="0.25">
      <c r="A34" t="s">
        <v>56</v>
      </c>
      <c r="B34" t="s">
        <v>60</v>
      </c>
      <c r="C34" t="s">
        <v>62</v>
      </c>
      <c r="D34">
        <f xml:space="preserve"> SQRT((D3 - D24)^2 + (D4 -D25)^2)</f>
        <v>9.9999999345609094</v>
      </c>
    </row>
    <row r="35" spans="1:4" x14ac:dyDescent="0.25">
      <c r="A35" t="s">
        <v>58</v>
      </c>
      <c r="B35" t="s">
        <v>64</v>
      </c>
      <c r="C35" s="1" t="s">
        <v>63</v>
      </c>
      <c r="D35" s="1">
        <f xml:space="preserve"> SQRT((D7 - D24)^2 + (D8 - D25)^2)</f>
        <v>6.9999999310253758</v>
      </c>
    </row>
    <row r="36" spans="1:4" x14ac:dyDescent="0.25">
      <c r="A36" s="8" t="s">
        <v>65</v>
      </c>
      <c r="B36" s="8" t="s">
        <v>67</v>
      </c>
      <c r="C36" s="7" t="s">
        <v>69</v>
      </c>
      <c r="D36" s="7">
        <f>D33*D32</f>
        <v>7.8539816354779228</v>
      </c>
    </row>
    <row r="37" spans="1:4" x14ac:dyDescent="0.25">
      <c r="A37" s="8" t="s">
        <v>66</v>
      </c>
      <c r="B37" s="8" t="s">
        <v>68</v>
      </c>
      <c r="C37" s="7" t="s">
        <v>70</v>
      </c>
      <c r="D37" s="7">
        <f>D35*D32</f>
        <v>5.4977871285827824</v>
      </c>
    </row>
    <row r="38" spans="1:4" x14ac:dyDescent="0.25">
      <c r="A38" s="8" t="s">
        <v>71</v>
      </c>
      <c r="B38" s="8" t="s">
        <v>72</v>
      </c>
      <c r="C38" s="7" t="s">
        <v>72</v>
      </c>
      <c r="D38" s="7">
        <f>D37/D36</f>
        <v>0.69999999793076118</v>
      </c>
    </row>
    <row r="39" spans="1:4" x14ac:dyDescent="0.25">
      <c r="A39" s="13" t="s">
        <v>85</v>
      </c>
      <c r="B39" s="14"/>
      <c r="C39" s="13"/>
      <c r="D39" s="13"/>
    </row>
    <row r="40" spans="1:4" x14ac:dyDescent="0.25">
      <c r="A40" s="11" t="s">
        <v>76</v>
      </c>
      <c r="B40" s="8" t="s">
        <v>83</v>
      </c>
      <c r="C40" s="10" t="s">
        <v>78</v>
      </c>
      <c r="D40" s="10">
        <f xml:space="preserve"> (1/(2*PI()*D11))*D36</f>
        <v>1.2500000002392799</v>
      </c>
    </row>
    <row r="41" spans="1:4" x14ac:dyDescent="0.25">
      <c r="A41" s="11" t="s">
        <v>77</v>
      </c>
      <c r="B41" s="8" t="s">
        <v>81</v>
      </c>
      <c r="C41" s="10" t="s">
        <v>79</v>
      </c>
      <c r="D41" s="10">
        <f>D38*D12</f>
        <v>34.999999896538057</v>
      </c>
    </row>
    <row r="43" spans="1:4" x14ac:dyDescent="0.25">
      <c r="A43" s="1" t="s">
        <v>90</v>
      </c>
    </row>
    <row r="44" spans="1:4" x14ac:dyDescent="0.25">
      <c r="A44" t="s">
        <v>91</v>
      </c>
      <c r="B44" t="s">
        <v>93</v>
      </c>
      <c r="C44" t="s">
        <v>92</v>
      </c>
      <c r="D44">
        <f>(D10-D4)/(D9-D3+D13)</f>
        <v>-2.8284271530304625</v>
      </c>
    </row>
    <row r="45" spans="1:4" x14ac:dyDescent="0.25">
      <c r="A45" s="11" t="s">
        <v>97</v>
      </c>
      <c r="B45" s="8" t="s">
        <v>96</v>
      </c>
      <c r="C45" s="10" t="s">
        <v>94</v>
      </c>
      <c r="D45" s="10">
        <f xml:space="preserve"> ABS(ATAN((D28-D44)/(1+D28*D44))*180/PI())</f>
        <v>70.528779361620153</v>
      </c>
    </row>
  </sheetData>
  <pageMargins left="0.7" right="0.7" top="0.75" bottom="0.75" header="0.3" footer="0.3"/>
  <pageSetup scale="7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2018-01-31T22:07:47Z</dcterms:modified>
</cp:coreProperties>
</file>