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 yWindow="-36" windowWidth="10116" windowHeight="7812"/>
  </bookViews>
  <sheets>
    <sheet name="Data" sheetId="1" r:id="rId1"/>
    <sheet name="HCC Response S Curve 3" sheetId="3" r:id="rId2"/>
  </sheets>
  <externalReferences>
    <externalReference r:id="rId3"/>
    <externalReference r:id="rId4"/>
  </externalReferences>
  <calcPr calcId="145621"/>
</workbook>
</file>

<file path=xl/calcChain.xml><?xml version="1.0" encoding="utf-8"?>
<calcChain xmlns="http://schemas.openxmlformats.org/spreadsheetml/2006/main">
  <c r="T5" i="1" l="1"/>
  <c r="S5" i="1"/>
  <c r="C42" i="3"/>
  <c r="C41" i="3"/>
  <c r="C40" i="3"/>
  <c r="C39" i="3"/>
  <c r="C38" i="3"/>
  <c r="C37" i="3"/>
  <c r="C36" i="3"/>
  <c r="C35" i="3"/>
  <c r="C34" i="3"/>
  <c r="C33" i="3"/>
  <c r="C32" i="3"/>
  <c r="C31" i="3"/>
  <c r="C30" i="3"/>
  <c r="C29" i="3"/>
  <c r="C28" i="3"/>
  <c r="C27" i="3"/>
  <c r="C26" i="3"/>
  <c r="C25" i="3"/>
  <c r="C24" i="3"/>
  <c r="C23" i="3"/>
  <c r="C22" i="3"/>
  <c r="D24" i="3"/>
  <c r="D25" i="3"/>
  <c r="D26" i="3"/>
  <c r="D27" i="3"/>
  <c r="D28" i="3"/>
  <c r="D29" i="3"/>
  <c r="D30" i="3"/>
  <c r="D31" i="3"/>
  <c r="D32" i="3"/>
  <c r="D33" i="3"/>
  <c r="D34" i="3"/>
  <c r="D35" i="3"/>
  <c r="D36" i="3"/>
  <c r="D37" i="3"/>
  <c r="D38" i="3"/>
  <c r="D39" i="3"/>
  <c r="D40" i="3"/>
  <c r="D41" i="3"/>
  <c r="D42" i="3"/>
  <c r="D23" i="3"/>
  <c r="F9" i="3"/>
  <c r="H12" i="3"/>
  <c r="A22" i="3" l="1"/>
  <c r="A23" i="3" s="1"/>
  <c r="A24" i="3" s="1"/>
  <c r="A25" i="3" s="1"/>
  <c r="A26" i="3" s="1"/>
  <c r="A27" i="3" s="1"/>
  <c r="A28" i="3" s="1"/>
  <c r="A29" i="3" s="1"/>
  <c r="A30" i="3" s="1"/>
  <c r="A31" i="3" s="1"/>
  <c r="A32" i="3" s="1"/>
  <c r="A33" i="3" s="1"/>
  <c r="A34" i="3" s="1"/>
  <c r="A35" i="3" s="1"/>
  <c r="A36" i="3" s="1"/>
  <c r="A37" i="3" s="1"/>
  <c r="A38" i="3" s="1"/>
  <c r="A39" i="3" s="1"/>
  <c r="A40" i="3" s="1"/>
  <c r="A41" i="3" s="1"/>
  <c r="A42" i="3" s="1"/>
  <c r="N12" i="3"/>
  <c r="M12" i="3"/>
  <c r="K12" i="3"/>
  <c r="L12" i="3" s="1"/>
  <c r="H9" i="3"/>
  <c r="G9" i="3"/>
  <c r="D9" i="3" s="1"/>
  <c r="C9" i="3"/>
  <c r="B9" i="3"/>
  <c r="P5" i="1"/>
  <c r="K5" i="1"/>
  <c r="Q5" i="1"/>
  <c r="Q12" i="3" l="1"/>
  <c r="O12" i="3"/>
  <c r="P12" i="3" s="1"/>
  <c r="F17" i="1"/>
  <c r="G17" i="1" s="1"/>
  <c r="H17" i="1" s="1"/>
  <c r="F16" i="1"/>
  <c r="G16" i="1" s="1"/>
  <c r="H16" i="1" s="1"/>
  <c r="F15" i="1"/>
  <c r="G15" i="1" s="1"/>
  <c r="H15" i="1" s="1"/>
  <c r="B17" i="1"/>
  <c r="B16" i="1"/>
  <c r="B15" i="1"/>
  <c r="F14" i="1"/>
  <c r="G14" i="1" s="1"/>
  <c r="H14" i="1" s="1"/>
  <c r="B14" i="1"/>
  <c r="F13" i="1"/>
  <c r="G13" i="1" s="1"/>
  <c r="H13" i="1" s="1"/>
  <c r="B13" i="1"/>
  <c r="F12" i="1"/>
  <c r="B12" i="1"/>
  <c r="B42" i="3" l="1"/>
  <c r="B38" i="3"/>
  <c r="B34" i="3"/>
  <c r="B30" i="3"/>
  <c r="B26" i="3"/>
  <c r="B39" i="3"/>
  <c r="B35" i="3"/>
  <c r="B31" i="3"/>
  <c r="B27" i="3"/>
  <c r="B23" i="3"/>
  <c r="B40" i="3"/>
  <c r="B36" i="3"/>
  <c r="B32" i="3"/>
  <c r="B28" i="3"/>
  <c r="B24" i="3"/>
  <c r="E9" i="3"/>
  <c r="B41" i="3"/>
  <c r="B37" i="3"/>
  <c r="B33" i="3"/>
  <c r="B29" i="3"/>
  <c r="B25" i="3"/>
  <c r="B22" i="3"/>
  <c r="G12" i="1"/>
  <c r="F18" i="1"/>
  <c r="E18" i="1"/>
  <c r="E5" i="1"/>
  <c r="I14" i="1" s="1"/>
  <c r="H12" i="1" l="1"/>
  <c r="H18" i="1" s="1"/>
  <c r="G18" i="1"/>
  <c r="I17" i="1"/>
  <c r="I16" i="1"/>
  <c r="I15" i="1"/>
  <c r="I13" i="1"/>
  <c r="I12" i="1"/>
  <c r="I18" i="1" l="1"/>
  <c r="I19" i="1" l="1"/>
  <c r="L5" i="1"/>
  <c r="M5" i="1" l="1"/>
  <c r="N5" i="1"/>
</calcChain>
</file>

<file path=xl/comments1.xml><?xml version="1.0" encoding="utf-8"?>
<comments xmlns="http://schemas.openxmlformats.org/spreadsheetml/2006/main">
  <authors>
    <author>Merck &amp; Co., Inc.</author>
    <author>Jane Folske</author>
  </authors>
  <commentList>
    <comment ref="H11" authorId="0">
      <text>
        <r>
          <rPr>
            <b/>
            <sz val="9"/>
            <color indexed="81"/>
            <rFont val="Tahoma"/>
            <family val="2"/>
          </rPr>
          <t xml:space="preserve">Jane: </t>
        </r>
        <r>
          <rPr>
            <sz val="9"/>
            <color indexed="81"/>
            <rFont val="Tahoma"/>
            <family val="2"/>
          </rPr>
          <t>Back-calculated from pre-tax revenue</t>
        </r>
      </text>
    </comment>
    <comment ref="I11" authorId="0">
      <text>
        <r>
          <rPr>
            <b/>
            <sz val="9"/>
            <color indexed="81"/>
            <rFont val="Tahoma"/>
            <family val="2"/>
          </rPr>
          <t xml:space="preserve">Jane: </t>
        </r>
        <r>
          <rPr>
            <sz val="9"/>
            <color indexed="81"/>
            <rFont val="Tahoma"/>
            <family val="2"/>
          </rPr>
          <t>Back-calculated from pre-tax revenue</t>
        </r>
      </text>
    </comment>
    <comment ref="F12" authorId="1">
      <text>
        <r>
          <rPr>
            <b/>
            <sz val="9"/>
            <color indexed="81"/>
            <rFont val="Tahoma"/>
            <family val="2"/>
          </rPr>
          <t>Jane Folske:</t>
        </r>
        <r>
          <rPr>
            <sz val="9"/>
            <color indexed="81"/>
            <rFont val="Tahoma"/>
            <family val="2"/>
          </rPr>
          <t xml:space="preserve">
David Ennis's sheet shows a total of $1.3MM for the first two line items shown here.</t>
        </r>
      </text>
    </comment>
    <comment ref="F14" authorId="1">
      <text>
        <r>
          <rPr>
            <b/>
            <sz val="9"/>
            <color indexed="81"/>
            <rFont val="Tahoma"/>
            <family val="2"/>
          </rPr>
          <t>Jane Folske:</t>
        </r>
        <r>
          <rPr>
            <sz val="9"/>
            <color indexed="81"/>
            <rFont val="Tahoma"/>
            <family val="2"/>
          </rPr>
          <t xml:space="preserve">
David Ennis's sheet shows $680k for RxEdge</t>
        </r>
      </text>
    </comment>
    <comment ref="F15" authorId="1">
      <text>
        <r>
          <rPr>
            <b/>
            <sz val="9"/>
            <color indexed="81"/>
            <rFont val="Tahoma"/>
            <family val="2"/>
          </rPr>
          <t>Jane Folske:</t>
        </r>
        <r>
          <rPr>
            <sz val="9"/>
            <color indexed="81"/>
            <rFont val="Tahoma"/>
            <family val="2"/>
          </rPr>
          <t xml:space="preserve">
These three line items are taken right from David Ennis's sheet.</t>
        </r>
      </text>
    </comment>
  </commentList>
</comments>
</file>

<file path=xl/sharedStrings.xml><?xml version="1.0" encoding="utf-8"?>
<sst xmlns="http://schemas.openxmlformats.org/spreadsheetml/2006/main" count="110" uniqueCount="102">
  <si>
    <t>YEAR</t>
  </si>
  <si>
    <t>MEDIA TYPE</t>
  </si>
  <si>
    <t>PRE-TAX SPEND</t>
  </si>
  <si>
    <t>AFTER-TAX REVENUE</t>
  </si>
  <si>
    <t>INCREMENTAL NRX</t>
  </si>
  <si>
    <t>CURVE TYPE</t>
  </si>
  <si>
    <t>assumed</t>
  </si>
  <si>
    <t>SOURCE</t>
  </si>
  <si>
    <t>ROI</t>
  </si>
  <si>
    <t>VERSION</t>
  </si>
  <si>
    <t>PRE-TAX REVENUE</t>
  </si>
  <si>
    <t>MIN PT SPEND</t>
  </si>
  <si>
    <t>MAX PT SPEND</t>
  </si>
  <si>
    <t>MAX Y</t>
  </si>
  <si>
    <t>tax rate on revenue</t>
  </si>
  <si>
    <t>Parameters for back-calculation of Incremental NRx</t>
  </si>
  <si>
    <t>after-tax 3-year NPV/new patient</t>
  </si>
  <si>
    <t>NOTES</t>
  </si>
  <si>
    <t>Total planned 2013 spend (Ennis):</t>
  </si>
  <si>
    <t>Merck Diabetes Franchise Pharmacy Acquisition Programs: Incremental NRx per Tactic with ROI, Spend and Incremental Revenue</t>
  </si>
  <si>
    <t>FE&amp;A</t>
  </si>
  <si>
    <t xml:space="preserve">see "Chris1 2013 SAP Numbers (2)" Excel workbook in Diabetes Deep Dive folder on IPF team space for ROI estimates for first three entries </t>
  </si>
  <si>
    <t>Analogy</t>
  </si>
  <si>
    <t>based on multi-cultural pilot 2nd report out</t>
  </si>
  <si>
    <t>this line item is from David Ennis's planned 2013 expense sheet...this is for development of creative materials used for pharmacy programs...no direct ROI (indirect ROI through programs that use this creative material)</t>
  </si>
  <si>
    <t>this line item is from David Ennis's planned 2013 expense sheet...this is for future pharmacy acquisition programs for which funds have not yet been committed</t>
  </si>
  <si>
    <t>assumed like Catalina</t>
  </si>
  <si>
    <t>2/21/2013 from Chris Yothers</t>
  </si>
  <si>
    <t>note: the numbers that Chris Yothers provided (HCC media planned investments) do not match the planned 2013 spend numbers on David Ennis' spreadsheet. This is likely a timing issue.</t>
  </si>
  <si>
    <t>Total</t>
  </si>
  <si>
    <t>Max Y Assumptions</t>
  </si>
  <si>
    <t>2013 Planned Spend for HCC</t>
  </si>
  <si>
    <r>
      <t xml:space="preserve">Total </t>
    </r>
    <r>
      <rPr>
        <b/>
        <sz val="10"/>
        <color rgb="FF0000FF"/>
        <rFont val="Calibri"/>
        <family val="2"/>
        <scheme val="minor"/>
      </rPr>
      <t>NPA</t>
    </r>
    <r>
      <rPr>
        <b/>
        <sz val="10"/>
        <color theme="1"/>
        <rFont val="Calibri"/>
        <family val="2"/>
        <scheme val="minor"/>
      </rPr>
      <t xml:space="preserve"> NRx in 2012</t>
    </r>
  </si>
  <si>
    <t>Pre-Tax Spend</t>
  </si>
  <si>
    <t>Estimated Incr. NRx</t>
  </si>
  <si>
    <t>Estimated Incr. NRx (as % of NPA NRx)</t>
  </si>
  <si>
    <t>Anticipated Max Incr. NRx</t>
  </si>
  <si>
    <t>Includes the Consumer Media and Consumer Multicultural (MC) spends</t>
  </si>
  <si>
    <t>HCC Pharmacy Acquisition Spend per Incr. NRx</t>
  </si>
  <si>
    <t>Anticipated Max Incr. NRx (in %) when HCC spend is increased to infinity</t>
  </si>
  <si>
    <t>Purpose</t>
  </si>
  <si>
    <t>Creates a S type curve given (Xcurr,Ycurr), Ymin, Ymax. Uses equation proposed by Lodish.</t>
  </si>
  <si>
    <t>Product</t>
  </si>
  <si>
    <t>Jantot</t>
  </si>
  <si>
    <t>X unit</t>
  </si>
  <si>
    <t>Spend $</t>
  </si>
  <si>
    <t>Note 1: YELLOW cells need user input (some or optional)</t>
  </si>
  <si>
    <t>Channel</t>
  </si>
  <si>
    <t>Y unit</t>
  </si>
  <si>
    <t>Incr. NRx</t>
  </si>
  <si>
    <t>Ybase</t>
  </si>
  <si>
    <t xml:space="preserve"> NRx</t>
  </si>
  <si>
    <t>Function Type</t>
  </si>
  <si>
    <t>S type curve estimation(Lodish). Adjusted with respect to Y base</t>
  </si>
  <si>
    <t>In here, lodish curve is applied to YLmin = Ybase + Ymin and YLmax = YLmin + Ymax.</t>
  </si>
  <si>
    <t xml:space="preserve">In terms of NRx, Ybase = Curr NRx; YLmin =  Curr NRx - Curr Incr. NRx(Yc).; YLMax = Curr NRx + Max Possible Incr. NRx (Ymax); Ymin = min Incr NRx for no investmet = 0; </t>
  </si>
  <si>
    <t>Optimization Details</t>
  </si>
  <si>
    <t>Constraints</t>
  </si>
  <si>
    <t>Objective Function</t>
  </si>
  <si>
    <t>Initial Starting Values (optional)</t>
  </si>
  <si>
    <t>Min</t>
  </si>
  <si>
    <t>Max</t>
  </si>
  <si>
    <t>Optimal X value</t>
  </si>
  <si>
    <t>Optimal Y value</t>
  </si>
  <si>
    <t>Starting X value</t>
  </si>
  <si>
    <t>Starting Y value</t>
  </si>
  <si>
    <t>Inputs</t>
  </si>
  <si>
    <t>X current</t>
  </si>
  <si>
    <t>Y current</t>
  </si>
  <si>
    <t>Y min</t>
  </si>
  <si>
    <t>Y max</t>
  </si>
  <si>
    <t>Y Base</t>
  </si>
  <si>
    <t>Temporary Values</t>
  </si>
  <si>
    <t>YL min [=YBase - Ycurrent]</t>
  </si>
  <si>
    <t>YL max [=YLmin + Ymax]</t>
  </si>
  <si>
    <t>XL current [=Xcurrent]</t>
  </si>
  <si>
    <t>YL current [=YBase]</t>
  </si>
  <si>
    <t>A</t>
  </si>
  <si>
    <t>B</t>
  </si>
  <si>
    <t>C</t>
  </si>
  <si>
    <t xml:space="preserve">*Note: All values are positive. Only Ymin could be zero.  Y min &lt; Y curr &lt; Ymax. Here, Y Base represents observed total business (i.e., observed NRx or observed Total Revenue) in the presence of current level of promotions. </t>
  </si>
  <si>
    <t>* Note: To avoid singularity when YLmin is 0, the whole curve is lifted up in Y axis by one unit and then in the final objective function estimation, they are brought down by one unit.</t>
  </si>
  <si>
    <t>Axis Configuration for Plotting</t>
  </si>
  <si>
    <t>Xaxis MIN</t>
  </si>
  <si>
    <t>Xaxis Max</t>
  </si>
  <si>
    <t>Intervals</t>
  </si>
  <si>
    <t>Data Values</t>
  </si>
  <si>
    <t>X</t>
  </si>
  <si>
    <t>YT unit</t>
  </si>
  <si>
    <t>Incr. TRx</t>
  </si>
  <si>
    <t>HCC Pharmacy Acquisition</t>
  </si>
  <si>
    <t>Optimal YT value</t>
  </si>
  <si>
    <t>Multiplication Factor (3yr Adherence Rxs)</t>
  </si>
  <si>
    <t>YT Current</t>
  </si>
  <si>
    <t>YT (Incr. TRx)</t>
  </si>
  <si>
    <t>Y (Incr. NRx)</t>
  </si>
  <si>
    <t>Projection to Incr. TRx scale (2012 spend)</t>
  </si>
  <si>
    <t>3-Year Adherence Rxs of a New patient</t>
  </si>
  <si>
    <t>Estimated Incr. TRx</t>
  </si>
  <si>
    <t>HCC Spend per Incr. TRx</t>
  </si>
  <si>
    <t>* Note: The above marroon colored values are used to construct lodish type response curve for Acquisition programs</t>
  </si>
  <si>
    <t>Summary</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</si>
</sst>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5" formatCode="&quot;$&quot;#,##0_);\(&quot;$&quot;#,##0\)"/>
    <numFmt numFmtId="44" formatCode="_(&quot;$&quot;* #,##0.00_);_(&quot;$&quot;* \(#,##0.00\);_(&quot;$&quot;* &quot;-&quot;??_);_(@_)"/>
    <numFmt numFmtId="43" formatCode="_(* #,##0.00_);_(* \(#,##0.00\);_(* &quot;-&quot;??_);_(@_)"/>
    <numFmt numFmtId="164" formatCode="_(&quot;$&quot;* #,##0_);_(&quot;$&quot;* \(#,##0\);_(&quot;$&quot;* &quot;-&quot;??_);_(@_)"/>
    <numFmt numFmtId="165" formatCode="_(* #,##0_);_(* \(#,##0\);_(* &quot;-&quot;??_);_(@_)"/>
    <numFmt numFmtId="166" formatCode="0.0"/>
    <numFmt numFmtId="167" formatCode="&quot;$&quot;#,##0"/>
    <numFmt numFmtId="168" formatCode="#,##0.0_);\(#,##0.0\)"/>
  </numFmts>
  <fonts count="33"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9"/>
      <color indexed="81"/>
      <name val="Tahoma"/>
      <family val="2"/>
    </font>
    <font>
      <b/>
      <sz val="9"/>
      <color indexed="81"/>
      <name val="Tahoma"/>
      <family val="2"/>
    </font>
    <font>
      <sz val="11"/>
      <name val="Calibri"/>
      <family val="2"/>
      <scheme val="minor"/>
    </font>
    <font>
      <b/>
      <sz val="11"/>
      <color theme="1"/>
      <name val="Calibri"/>
      <family val="2"/>
      <scheme val="minor"/>
    </font>
    <font>
      <b/>
      <sz val="11"/>
      <name val="Calibri"/>
      <family val="2"/>
      <scheme val="minor"/>
    </font>
    <font>
      <b/>
      <sz val="10"/>
      <color theme="1"/>
      <name val="Calibri"/>
      <family val="2"/>
      <scheme val="minor"/>
    </font>
    <font>
      <b/>
      <sz val="10"/>
      <color rgb="FF0000FF"/>
      <name val="Calibri"/>
      <family val="2"/>
      <scheme val="minor"/>
    </font>
    <font>
      <sz val="10"/>
      <color rgb="FF0000FF"/>
      <name val="Calibri"/>
      <family val="2"/>
      <scheme val="minor"/>
    </font>
    <font>
      <b/>
      <sz val="11"/>
      <color rgb="FFC00000"/>
      <name val="Calibri"/>
      <family val="2"/>
      <scheme val="minor"/>
    </font>
    <font>
      <b/>
      <sz val="10"/>
      <color rgb="FF0000FF"/>
      <name val="Segoe UI"/>
      <family val="2"/>
    </font>
    <font>
      <sz val="11"/>
      <color rgb="FFC00000"/>
      <name val="Calibri"/>
      <family val="2"/>
      <scheme val="minor"/>
    </font>
    <font>
      <sz val="10"/>
      <color rgb="FFC00000"/>
      <name val="Calibri"/>
      <family val="2"/>
      <scheme val="minor"/>
    </font>
    <font>
      <sz val="10"/>
      <color theme="1"/>
      <name val="Calibri"/>
      <family val="2"/>
      <scheme val="minor"/>
    </font>
    <font>
      <b/>
      <sz val="10"/>
      <color theme="4" tint="-0.499984740745262"/>
      <name val="Calibri"/>
      <family val="2"/>
      <scheme val="minor"/>
    </font>
    <font>
      <sz val="10"/>
      <name val="Arial"/>
      <family val="2"/>
    </font>
    <font>
      <sz val="10"/>
      <name val="MS Sans Serif"/>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s>
  <fills count="41">
    <fill>
      <patternFill patternType="none"/>
    </fill>
    <fill>
      <patternFill patternType="gray125"/>
    </fill>
    <fill>
      <patternFill patternType="solid">
        <fgColor theme="4" tint="0.39997558519241921"/>
        <bgColor indexed="65"/>
      </patternFill>
    </fill>
    <fill>
      <patternFill patternType="solid">
        <fgColor theme="7" tint="0.39997558519241921"/>
        <bgColor indexed="65"/>
      </patternFill>
    </fill>
    <fill>
      <patternFill patternType="solid">
        <fgColor theme="9" tint="0.39997558519241921"/>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39997558519241921"/>
        <bgColor indexed="64"/>
      </patternFill>
    </fill>
    <fill>
      <patternFill patternType="solid">
        <fgColor theme="0" tint="-0.249977111117893"/>
        <bgColor indexed="64"/>
      </patternFill>
    </fill>
    <fill>
      <patternFill patternType="solid">
        <fgColor theme="6" tint="0.79998168889431442"/>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rgb="FFFFFFCC"/>
        <bgColor indexed="64"/>
      </patternFill>
    </fill>
    <fill>
      <patternFill patternType="solid">
        <fgColor theme="8" tint="0.79998168889431442"/>
        <bgColor indexed="64"/>
      </patternFill>
    </fill>
    <fill>
      <patternFill patternType="solid">
        <fgColor theme="6"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8"/>
      </patternFill>
    </fill>
    <fill>
      <patternFill patternType="solid">
        <fgColor theme="8" tint="0.79998168889431442"/>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s>
  <borders count="4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double">
        <color indexed="64"/>
      </right>
      <top style="medium">
        <color indexed="64"/>
      </top>
      <bottom style="thin">
        <color indexed="64"/>
      </bottom>
      <diagonal/>
    </border>
    <border>
      <left style="double">
        <color indexed="64"/>
      </left>
      <right/>
      <top style="medium">
        <color indexed="64"/>
      </top>
      <bottom style="thin">
        <color indexed="64"/>
      </bottom>
      <diagonal/>
    </border>
    <border>
      <left/>
      <right style="double">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double">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double">
        <color indexed="64"/>
      </right>
      <top style="thin">
        <color indexed="64"/>
      </top>
      <bottom style="thin">
        <color indexed="64"/>
      </bottom>
      <diagonal/>
    </border>
    <border>
      <left/>
      <right style="double">
        <color indexed="64"/>
      </right>
      <top style="thin">
        <color indexed="64"/>
      </top>
      <bottom style="medium">
        <color indexed="64"/>
      </bottom>
      <diagonal/>
    </border>
  </borders>
  <cellStyleXfs count="53">
    <xf numFmtId="0" fontId="0" fillId="0" borderId="0"/>
    <xf numFmtId="44" fontId="1" fillId="0" borderId="0" applyFont="0" applyFill="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9" fillId="0" borderId="0" applyFont="0" applyFill="0" applyBorder="0" applyAlignment="0" applyProtection="0"/>
    <xf numFmtId="44" fontId="18" fillId="0" borderId="0" applyFont="0" applyFill="0" applyBorder="0" applyAlignment="0" applyProtection="0"/>
    <xf numFmtId="0" fontId="18" fillId="0" borderId="0"/>
    <xf numFmtId="0" fontId="18" fillId="0" borderId="0"/>
    <xf numFmtId="0" fontId="19" fillId="0" borderId="0"/>
    <xf numFmtId="9" fontId="19" fillId="0" borderId="0" applyFont="0" applyFill="0" applyBorder="0" applyAlignment="0" applyProtection="0"/>
    <xf numFmtId="0" fontId="20" fillId="0" borderId="0" applyNumberFormat="0" applyFill="0" applyBorder="0" applyAlignment="0" applyProtection="0"/>
    <xf numFmtId="0" fontId="21" fillId="0" borderId="35" applyNumberFormat="0" applyFill="0" applyAlignment="0" applyProtection="0"/>
    <xf numFmtId="0" fontId="22" fillId="0" borderId="36" applyNumberFormat="0" applyFill="0" applyAlignment="0" applyProtection="0"/>
    <xf numFmtId="0" fontId="23" fillId="0" borderId="37" applyNumberFormat="0" applyFill="0" applyAlignment="0" applyProtection="0"/>
    <xf numFmtId="0" fontId="23" fillId="0" borderId="0" applyNumberFormat="0" applyFill="0" applyBorder="0" applyAlignment="0" applyProtection="0"/>
    <xf numFmtId="0" fontId="24" fillId="15" borderId="0" applyNumberFormat="0" applyBorder="0" applyAlignment="0" applyProtection="0"/>
    <xf numFmtId="0" fontId="25" fillId="16" borderId="0" applyNumberFormat="0" applyBorder="0" applyAlignment="0" applyProtection="0"/>
    <xf numFmtId="0" fontId="26" fillId="17" borderId="0" applyNumberFormat="0" applyBorder="0" applyAlignment="0" applyProtection="0"/>
    <xf numFmtId="0" fontId="27" fillId="18" borderId="38" applyNumberFormat="0" applyAlignment="0" applyProtection="0"/>
    <xf numFmtId="0" fontId="28" fillId="19" borderId="39" applyNumberFormat="0" applyAlignment="0" applyProtection="0"/>
    <xf numFmtId="0" fontId="29" fillId="19" borderId="38" applyNumberFormat="0" applyAlignment="0" applyProtection="0"/>
    <xf numFmtId="0" fontId="30" fillId="0" borderId="40" applyNumberFormat="0" applyFill="0" applyAlignment="0" applyProtection="0"/>
    <xf numFmtId="0" fontId="2" fillId="20" borderId="41" applyNumberFormat="0" applyAlignment="0" applyProtection="0"/>
    <xf numFmtId="0" fontId="31" fillId="0" borderId="0" applyNumberFormat="0" applyFill="0" applyBorder="0" applyAlignment="0" applyProtection="0"/>
    <xf numFmtId="0" fontId="1" fillId="21" borderId="42" applyNumberFormat="0" applyFont="0" applyAlignment="0" applyProtection="0"/>
    <xf numFmtId="0" fontId="32" fillId="0" borderId="0" applyNumberFormat="0" applyFill="0" applyBorder="0" applyAlignment="0" applyProtection="0"/>
    <xf numFmtId="0" fontId="7" fillId="0" borderId="43" applyNumberFormat="0" applyFill="0" applyAlignment="0" applyProtection="0"/>
    <xf numFmtId="0" fontId="3"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3"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1" fillId="34" borderId="0" applyNumberFormat="0" applyBorder="0" applyAlignment="0" applyProtection="0"/>
    <xf numFmtId="0" fontId="3" fillId="35" borderId="0" applyNumberFormat="0" applyBorder="0" applyAlignment="0" applyProtection="0"/>
    <xf numFmtId="0" fontId="1"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cellStyleXfs>
  <cellXfs count="122">
    <xf numFmtId="0" fontId="0" fillId="0" borderId="0" xfId="0"/>
    <xf numFmtId="164" fontId="0" fillId="0" borderId="0" xfId="1" applyNumberFormat="1" applyFont="1"/>
    <xf numFmtId="0" fontId="3" fillId="2" borderId="0" xfId="2"/>
    <xf numFmtId="5" fontId="3" fillId="2" borderId="0" xfId="2" applyNumberFormat="1"/>
    <xf numFmtId="0" fontId="0" fillId="0" borderId="0" xfId="0" applyFill="1"/>
    <xf numFmtId="0" fontId="3" fillId="0" borderId="0" xfId="2" applyFill="1"/>
    <xf numFmtId="5" fontId="3" fillId="0" borderId="0" xfId="2" applyNumberFormat="1" applyFill="1"/>
    <xf numFmtId="0" fontId="6" fillId="4" borderId="0" xfId="4" applyFont="1"/>
    <xf numFmtId="0" fontId="6" fillId="0" borderId="0" xfId="0" applyFont="1"/>
    <xf numFmtId="0" fontId="1" fillId="5" borderId="0" xfId="5"/>
    <xf numFmtId="164" fontId="1" fillId="5" borderId="0" xfId="5" applyNumberFormat="1"/>
    <xf numFmtId="165" fontId="1" fillId="5" borderId="0" xfId="5" applyNumberFormat="1"/>
    <xf numFmtId="0" fontId="0" fillId="5" borderId="0" xfId="5" applyFont="1"/>
    <xf numFmtId="0" fontId="0" fillId="5" borderId="0" xfId="5" applyFont="1" applyAlignment="1">
      <alignment horizontal="left" indent="2"/>
    </xf>
    <xf numFmtId="0" fontId="1" fillId="6" borderId="0" xfId="6"/>
    <xf numFmtId="0" fontId="0" fillId="6" borderId="0" xfId="6" applyFont="1"/>
    <xf numFmtId="14" fontId="0" fillId="5" borderId="0" xfId="5" applyNumberFormat="1" applyFont="1"/>
    <xf numFmtId="164" fontId="1" fillId="6" borderId="0" xfId="1" applyNumberFormat="1" applyFill="1"/>
    <xf numFmtId="0" fontId="0" fillId="7" borderId="0" xfId="0" applyFill="1"/>
    <xf numFmtId="0" fontId="7" fillId="7" borderId="0" xfId="0" applyFont="1" applyFill="1"/>
    <xf numFmtId="3" fontId="1" fillId="6" borderId="0" xfId="6" applyNumberFormat="1"/>
    <xf numFmtId="166" fontId="7" fillId="5" borderId="0" xfId="5" applyNumberFormat="1" applyFont="1"/>
    <xf numFmtId="0" fontId="7" fillId="6" borderId="0" xfId="6" applyFont="1"/>
    <xf numFmtId="166" fontId="7" fillId="6" borderId="0" xfId="6" applyNumberFormat="1" applyFont="1"/>
    <xf numFmtId="164" fontId="0" fillId="7" borderId="0" xfId="0" applyNumberFormat="1" applyFill="1"/>
    <xf numFmtId="164" fontId="7" fillId="7" borderId="0" xfId="0" applyNumberFormat="1" applyFont="1" applyFill="1"/>
    <xf numFmtId="165" fontId="7" fillId="7" borderId="0" xfId="0" applyNumberFormat="1" applyFont="1" applyFill="1"/>
    <xf numFmtId="0" fontId="8" fillId="4" borderId="0" xfId="4" applyFont="1"/>
    <xf numFmtId="0" fontId="7" fillId="9" borderId="1" xfId="0" applyFont="1" applyFill="1" applyBorder="1" applyAlignment="1">
      <alignment wrapText="1"/>
    </xf>
    <xf numFmtId="0" fontId="9" fillId="10" borderId="1" xfId="0" applyFont="1" applyFill="1" applyBorder="1" applyAlignment="1">
      <alignment wrapText="1"/>
    </xf>
    <xf numFmtId="0" fontId="7" fillId="9" borderId="1" xfId="0" applyFont="1" applyFill="1" applyBorder="1" applyAlignment="1">
      <alignment horizontal="center" vertical="center" wrapText="1"/>
    </xf>
    <xf numFmtId="44" fontId="7" fillId="9" borderId="1" xfId="1" applyFont="1" applyFill="1" applyBorder="1"/>
    <xf numFmtId="3" fontId="11" fillId="0" borderId="1" xfId="0" applyNumberFormat="1" applyFont="1" applyBorder="1"/>
    <xf numFmtId="164" fontId="12" fillId="9" borderId="1" xfId="0" applyNumberFormat="1" applyFont="1" applyFill="1" applyBorder="1"/>
    <xf numFmtId="165" fontId="12" fillId="9" borderId="1" xfId="0" applyNumberFormat="1" applyFont="1" applyFill="1" applyBorder="1"/>
    <xf numFmtId="10" fontId="7" fillId="9" borderId="1" xfId="8" applyNumberFormat="1" applyFont="1" applyFill="1" applyBorder="1"/>
    <xf numFmtId="9" fontId="12" fillId="9" borderId="1" xfId="0" applyNumberFormat="1" applyFont="1" applyFill="1" applyBorder="1"/>
    <xf numFmtId="165" fontId="12" fillId="9" borderId="1" xfId="7" applyNumberFormat="1" applyFont="1" applyFill="1" applyBorder="1"/>
    <xf numFmtId="0" fontId="14" fillId="0" borderId="0" xfId="0" applyFont="1" applyFill="1"/>
    <xf numFmtId="10" fontId="7" fillId="7" borderId="1" xfId="8" applyNumberFormat="1" applyFont="1" applyFill="1" applyBorder="1"/>
    <xf numFmtId="164" fontId="13" fillId="9" borderId="1" xfId="0" applyNumberFormat="1" applyFont="1" applyFill="1" applyBorder="1" applyAlignment="1">
      <alignment horizontal="center"/>
    </xf>
    <xf numFmtId="44" fontId="7" fillId="9" borderId="1" xfId="1" applyFont="1" applyFill="1" applyBorder="1" applyAlignment="1">
      <alignment wrapText="1"/>
    </xf>
    <xf numFmtId="0" fontId="15" fillId="11" borderId="2" xfId="0" applyFont="1" applyFill="1" applyBorder="1"/>
    <xf numFmtId="0" fontId="16" fillId="0" borderId="0" xfId="0" applyFont="1"/>
    <xf numFmtId="0" fontId="15" fillId="11" borderId="3" xfId="0" applyFont="1" applyFill="1" applyBorder="1"/>
    <xf numFmtId="0" fontId="16" fillId="12" borderId="4" xfId="0" applyFont="1" applyFill="1" applyBorder="1"/>
    <xf numFmtId="0" fontId="15" fillId="11" borderId="4" xfId="0" applyFont="1" applyFill="1" applyBorder="1"/>
    <xf numFmtId="0" fontId="16" fillId="12" borderId="5" xfId="0" applyFont="1" applyFill="1" applyBorder="1"/>
    <xf numFmtId="0" fontId="16" fillId="12" borderId="6" xfId="0" applyFont="1" applyFill="1" applyBorder="1" applyAlignment="1">
      <alignment horizontal="left"/>
    </xf>
    <xf numFmtId="0" fontId="16" fillId="12" borderId="7" xfId="0" applyFont="1" applyFill="1" applyBorder="1" applyAlignment="1">
      <alignment horizontal="left"/>
    </xf>
    <xf numFmtId="0" fontId="16" fillId="12" borderId="8" xfId="0" applyFont="1" applyFill="1" applyBorder="1" applyAlignment="1">
      <alignment horizontal="left"/>
    </xf>
    <xf numFmtId="0" fontId="15" fillId="11" borderId="9" xfId="0" applyFont="1" applyFill="1" applyBorder="1"/>
    <xf numFmtId="0" fontId="16" fillId="12" borderId="10" xfId="0" applyFont="1" applyFill="1" applyBorder="1"/>
    <xf numFmtId="0" fontId="15" fillId="11" borderId="11" xfId="0" applyFont="1" applyFill="1" applyBorder="1"/>
    <xf numFmtId="9" fontId="16" fillId="0" borderId="0" xfId="0" applyNumberFormat="1" applyFont="1"/>
    <xf numFmtId="0" fontId="15" fillId="11" borderId="1" xfId="0" applyFont="1" applyFill="1" applyBorder="1" applyAlignment="1">
      <alignment horizontal="center" vertical="center" wrapText="1"/>
    </xf>
    <xf numFmtId="164" fontId="16" fillId="12" borderId="24" xfId="1" applyNumberFormat="1" applyFont="1" applyFill="1" applyBorder="1"/>
    <xf numFmtId="3" fontId="16" fillId="12" borderId="24" xfId="0" applyNumberFormat="1" applyFont="1" applyFill="1" applyBorder="1"/>
    <xf numFmtId="0" fontId="15" fillId="11" borderId="4" xfId="0" applyFont="1" applyFill="1" applyBorder="1" applyAlignment="1">
      <alignment horizontal="center" vertical="center" wrapText="1"/>
    </xf>
    <xf numFmtId="0" fontId="15" fillId="11" borderId="5" xfId="0" applyFont="1" applyFill="1" applyBorder="1" applyAlignment="1">
      <alignment horizontal="center" vertical="center" wrapText="1"/>
    </xf>
    <xf numFmtId="0" fontId="16" fillId="12" borderId="24" xfId="0" applyFont="1" applyFill="1" applyBorder="1"/>
    <xf numFmtId="165" fontId="16" fillId="12" borderId="27" xfId="7" applyNumberFormat="1" applyFont="1" applyFill="1" applyBorder="1"/>
    <xf numFmtId="167" fontId="16" fillId="12" borderId="24" xfId="1" applyNumberFormat="1" applyFont="1" applyFill="1" applyBorder="1"/>
    <xf numFmtId="167" fontId="16" fillId="12" borderId="24" xfId="0" applyNumberFormat="1" applyFont="1" applyFill="1" applyBorder="1"/>
    <xf numFmtId="0" fontId="16" fillId="14" borderId="27" xfId="0" applyFont="1" applyFill="1" applyBorder="1"/>
    <xf numFmtId="0" fontId="16" fillId="0" borderId="1" xfId="0" applyFont="1" applyBorder="1"/>
    <xf numFmtId="37" fontId="16" fillId="0" borderId="1" xfId="0" applyNumberFormat="1" applyFont="1" applyBorder="1"/>
    <xf numFmtId="0" fontId="16" fillId="12" borderId="2" xfId="0" applyFont="1" applyFill="1" applyBorder="1" applyAlignment="1">
      <alignment wrapText="1"/>
    </xf>
    <xf numFmtId="37" fontId="7" fillId="9" borderId="1" xfId="1" applyNumberFormat="1" applyFont="1" applyFill="1" applyBorder="1"/>
    <xf numFmtId="0" fontId="15" fillId="11" borderId="4" xfId="0" applyFont="1" applyFill="1" applyBorder="1"/>
    <xf numFmtId="0" fontId="16" fillId="12" borderId="5" xfId="0" applyFont="1" applyFill="1" applyBorder="1"/>
    <xf numFmtId="0" fontId="15" fillId="11" borderId="1" xfId="0" applyFont="1" applyFill="1" applyBorder="1" applyAlignment="1">
      <alignment horizontal="center" vertical="center" wrapText="1"/>
    </xf>
    <xf numFmtId="0" fontId="15" fillId="11" borderId="20" xfId="0" applyFont="1" applyFill="1" applyBorder="1" applyAlignment="1">
      <alignment horizontal="center" vertical="center" wrapText="1"/>
    </xf>
    <xf numFmtId="0" fontId="15" fillId="11" borderId="21" xfId="0" applyFont="1" applyFill="1" applyBorder="1" applyAlignment="1">
      <alignment horizontal="center" vertical="center" wrapText="1"/>
    </xf>
    <xf numFmtId="0" fontId="15" fillId="11" borderId="8" xfId="0" applyFont="1" applyFill="1" applyBorder="1" applyAlignment="1">
      <alignment horizontal="center" vertical="center" wrapText="1"/>
    </xf>
    <xf numFmtId="0" fontId="15" fillId="11" borderId="22" xfId="0" applyFont="1" applyFill="1" applyBorder="1" applyAlignment="1">
      <alignment horizontal="center" vertical="center" wrapText="1"/>
    </xf>
    <xf numFmtId="0" fontId="15" fillId="11" borderId="4" xfId="0" applyFont="1" applyFill="1" applyBorder="1" applyAlignment="1">
      <alignment horizontal="center" vertical="center" wrapText="1"/>
    </xf>
    <xf numFmtId="0" fontId="15" fillId="11" borderId="5" xfId="0" applyFont="1" applyFill="1" applyBorder="1" applyAlignment="1">
      <alignment horizontal="center" vertical="center" wrapText="1"/>
    </xf>
    <xf numFmtId="0" fontId="16" fillId="14" borderId="24" xfId="0" applyFont="1" applyFill="1" applyBorder="1" applyAlignment="1">
      <alignment horizontal="center" vertical="center" wrapText="1"/>
    </xf>
    <xf numFmtId="164" fontId="16" fillId="12" borderId="24" xfId="1" applyNumberFormat="1" applyFont="1" applyFill="1" applyBorder="1"/>
    <xf numFmtId="164" fontId="17" fillId="13" borderId="25" xfId="1" applyNumberFormat="1" applyFont="1" applyFill="1" applyBorder="1"/>
    <xf numFmtId="165" fontId="16" fillId="14" borderId="24" xfId="0" applyNumberFormat="1" applyFont="1" applyFill="1" applyBorder="1" applyAlignment="1">
      <alignment horizontal="center" vertical="center" wrapText="1"/>
    </xf>
    <xf numFmtId="164" fontId="16" fillId="14" borderId="24" xfId="1" applyNumberFormat="1" applyFont="1" applyFill="1" applyBorder="1" applyAlignment="1">
      <alignment horizontal="center" vertical="center" wrapText="1"/>
    </xf>
    <xf numFmtId="0" fontId="16" fillId="14" borderId="24" xfId="0" applyNumberFormat="1" applyFont="1" applyFill="1" applyBorder="1" applyAlignment="1">
      <alignment horizontal="center" vertical="center" wrapText="1"/>
    </xf>
    <xf numFmtId="165" fontId="16" fillId="14" borderId="27" xfId="0" applyNumberFormat="1" applyFont="1" applyFill="1" applyBorder="1" applyAlignment="1">
      <alignment horizontal="center" vertical="center" wrapText="1"/>
    </xf>
    <xf numFmtId="0" fontId="15" fillId="11" borderId="44" xfId="0" applyFont="1" applyFill="1" applyBorder="1" applyAlignment="1">
      <alignment horizontal="center" vertical="center" wrapText="1"/>
    </xf>
    <xf numFmtId="3" fontId="17" fillId="13" borderId="45" xfId="0" applyNumberFormat="1" applyFont="1" applyFill="1" applyBorder="1"/>
    <xf numFmtId="3" fontId="17" fillId="13" borderId="24" xfId="0" applyNumberFormat="1" applyFont="1" applyFill="1" applyBorder="1"/>
    <xf numFmtId="3" fontId="16" fillId="12" borderId="27" xfId="0" applyNumberFormat="1" applyFont="1" applyFill="1" applyBorder="1"/>
    <xf numFmtId="168" fontId="7" fillId="7" borderId="0" xfId="0" applyNumberFormat="1" applyFont="1" applyFill="1"/>
    <xf numFmtId="0" fontId="16" fillId="0" borderId="0" xfId="0" applyFont="1"/>
    <xf numFmtId="0" fontId="15" fillId="11" borderId="1" xfId="0" applyFont="1" applyFill="1" applyBorder="1" applyAlignment="1">
      <alignment horizontal="center" vertical="center" wrapText="1"/>
    </xf>
    <xf numFmtId="0" fontId="15" fillId="11" borderId="4" xfId="0" applyFont="1" applyFill="1" applyBorder="1" applyAlignment="1">
      <alignment horizontal="center" vertical="center" wrapText="1"/>
    </xf>
    <xf numFmtId="0" fontId="15" fillId="11" borderId="5" xfId="0" applyFont="1" applyFill="1" applyBorder="1" applyAlignment="1">
      <alignment horizontal="center" vertical="center" wrapText="1"/>
    </xf>
    <xf numFmtId="165" fontId="16" fillId="14" borderId="24" xfId="0" applyNumberFormat="1" applyFont="1" applyFill="1" applyBorder="1" applyAlignment="1">
      <alignment horizontal="center" vertical="center" wrapText="1"/>
    </xf>
    <xf numFmtId="43" fontId="16" fillId="12" borderId="27" xfId="7" applyNumberFormat="1" applyFont="1" applyFill="1" applyBorder="1"/>
    <xf numFmtId="44" fontId="7" fillId="9" borderId="1" xfId="1" applyFont="1" applyFill="1" applyBorder="1"/>
    <xf numFmtId="44" fontId="7" fillId="9" borderId="1" xfId="1" applyFont="1" applyFill="1" applyBorder="1" applyAlignment="1">
      <alignment wrapText="1"/>
    </xf>
    <xf numFmtId="39" fontId="7" fillId="9" borderId="1" xfId="1" applyNumberFormat="1" applyFont="1" applyFill="1" applyBorder="1"/>
    <xf numFmtId="0" fontId="2" fillId="3" borderId="0" xfId="3" applyFont="1" applyAlignment="1">
      <alignment horizontal="center"/>
    </xf>
    <xf numFmtId="0" fontId="7" fillId="8" borderId="1" xfId="0" applyFont="1" applyFill="1" applyBorder="1" applyAlignment="1">
      <alignment horizontal="center" wrapText="1"/>
    </xf>
    <xf numFmtId="0" fontId="7" fillId="10" borderId="1" xfId="0" applyFont="1" applyFill="1" applyBorder="1" applyAlignment="1">
      <alignment horizontal="center" wrapText="1"/>
    </xf>
    <xf numFmtId="0" fontId="15" fillId="11" borderId="15" xfId="0" applyFont="1" applyFill="1" applyBorder="1" applyAlignment="1">
      <alignment horizontal="center" vertical="center" wrapText="1"/>
    </xf>
    <xf numFmtId="0" fontId="15" fillId="11" borderId="18" xfId="0" applyFont="1" applyFill="1" applyBorder="1" applyAlignment="1">
      <alignment horizontal="center" vertical="center" wrapText="1"/>
    </xf>
    <xf numFmtId="0" fontId="15" fillId="11" borderId="26" xfId="0" applyFont="1" applyFill="1" applyBorder="1" applyAlignment="1">
      <alignment horizontal="center" vertical="center" wrapText="1"/>
    </xf>
    <xf numFmtId="0" fontId="15" fillId="11" borderId="28" xfId="0" applyFont="1" applyFill="1" applyBorder="1" applyAlignment="1">
      <alignment horizontal="center" vertical="center" wrapText="1"/>
    </xf>
    <xf numFmtId="0" fontId="16" fillId="0" borderId="29" xfId="0" applyFont="1" applyBorder="1" applyAlignment="1">
      <alignment horizontal="left" vertical="center" wrapText="1"/>
    </xf>
    <xf numFmtId="0" fontId="16" fillId="0" borderId="30" xfId="0" applyFont="1" applyBorder="1" applyAlignment="1">
      <alignment horizontal="left" vertical="center" wrapText="1"/>
    </xf>
    <xf numFmtId="0" fontId="16" fillId="0" borderId="31" xfId="0" applyFont="1" applyBorder="1" applyAlignment="1">
      <alignment horizontal="left" vertical="center" wrapText="1"/>
    </xf>
    <xf numFmtId="0" fontId="16" fillId="0" borderId="32" xfId="0" applyFont="1" applyBorder="1" applyAlignment="1">
      <alignment horizontal="left" vertical="center" wrapText="1"/>
    </xf>
    <xf numFmtId="0" fontId="16" fillId="0" borderId="33" xfId="0" applyFont="1" applyBorder="1" applyAlignment="1">
      <alignment horizontal="left" vertical="center" wrapText="1"/>
    </xf>
    <xf numFmtId="0" fontId="16" fillId="0" borderId="34" xfId="0" applyFont="1" applyBorder="1" applyAlignment="1">
      <alignment horizontal="left" vertical="center" wrapText="1"/>
    </xf>
    <xf numFmtId="0" fontId="16" fillId="11" borderId="12" xfId="0" applyFont="1" applyFill="1" applyBorder="1" applyAlignment="1">
      <alignment horizontal="center" wrapText="1"/>
    </xf>
    <xf numFmtId="0" fontId="16" fillId="11" borderId="13" xfId="0" applyFont="1" applyFill="1" applyBorder="1" applyAlignment="1">
      <alignment horizontal="center" wrapText="1"/>
    </xf>
    <xf numFmtId="0" fontId="15" fillId="11" borderId="3" xfId="0" applyFont="1" applyFill="1" applyBorder="1" applyAlignment="1">
      <alignment horizontal="center" vertical="center" wrapText="1"/>
    </xf>
    <xf numFmtId="0" fontId="15" fillId="11" borderId="19" xfId="0" applyFont="1" applyFill="1" applyBorder="1" applyAlignment="1">
      <alignment horizontal="center" vertical="center" wrapText="1"/>
    </xf>
    <xf numFmtId="0" fontId="15" fillId="11" borderId="23" xfId="0" applyFont="1" applyFill="1" applyBorder="1" applyAlignment="1">
      <alignment horizontal="center" vertical="center" wrapText="1"/>
    </xf>
    <xf numFmtId="0" fontId="15" fillId="11" borderId="4" xfId="0" applyFont="1" applyFill="1" applyBorder="1" applyAlignment="1">
      <alignment horizontal="center" vertical="center" wrapText="1"/>
    </xf>
    <xf numFmtId="0" fontId="15" fillId="11" borderId="14" xfId="0" applyFont="1" applyFill="1" applyBorder="1" applyAlignment="1">
      <alignment horizontal="center" vertical="center" wrapText="1"/>
    </xf>
    <xf numFmtId="0" fontId="15" fillId="11" borderId="17" xfId="0" applyFont="1" applyFill="1" applyBorder="1" applyAlignment="1">
      <alignment horizontal="center" vertical="center" wrapText="1"/>
    </xf>
    <xf numFmtId="0" fontId="15" fillId="11" borderId="16" xfId="0" applyFont="1" applyFill="1" applyBorder="1" applyAlignment="1">
      <alignment horizontal="center" vertical="center" wrapText="1"/>
    </xf>
    <xf numFmtId="0" fontId="15" fillId="11" borderId="1" xfId="0" applyFont="1" applyFill="1" applyBorder="1" applyAlignment="1">
      <alignment horizontal="center" vertical="center" wrapText="1"/>
    </xf>
  </cellXfs>
  <cellStyles count="53">
    <cellStyle name="20% - Accent1" xfId="35" builtinId="30" customBuiltin="1"/>
    <cellStyle name="20% - Accent2" xfId="38" builtinId="34" customBuiltin="1"/>
    <cellStyle name="20% - Accent3" xfId="42" builtinId="38" customBuiltin="1"/>
    <cellStyle name="20% - Accent4" xfId="46" builtinId="42" customBuiltin="1"/>
    <cellStyle name="20% - Accent5" xfId="48" builtinId="46" customBuiltin="1"/>
    <cellStyle name="20% - Accent6" xfId="51" builtinId="50" customBuiltin="1"/>
    <cellStyle name="40% - Accent1" xfId="36" builtinId="31" customBuiltin="1"/>
    <cellStyle name="40% - Accent2" xfId="39" builtinId="35" customBuiltin="1"/>
    <cellStyle name="40% - Accent3" xfId="43" builtinId="39" customBuiltin="1"/>
    <cellStyle name="40% - Accent4" xfId="5" builtinId="43" customBuiltin="1"/>
    <cellStyle name="40% - Accent5" xfId="6" builtinId="47" customBuiltin="1"/>
    <cellStyle name="40% - Accent6" xfId="52" builtinId="51" customBuiltin="1"/>
    <cellStyle name="60% - Accent1" xfId="2" builtinId="32" customBuiltin="1"/>
    <cellStyle name="60% - Accent2" xfId="40" builtinId="36" customBuiltin="1"/>
    <cellStyle name="60% - Accent3" xfId="44" builtinId="40" customBuiltin="1"/>
    <cellStyle name="60% - Accent4" xfId="3" builtinId="44" customBuiltin="1"/>
    <cellStyle name="60% - Accent5" xfId="49" builtinId="48" customBuiltin="1"/>
    <cellStyle name="60% - Accent6" xfId="4" builtinId="52" customBuiltin="1"/>
    <cellStyle name="Accent1" xfId="34" builtinId="29" customBuiltin="1"/>
    <cellStyle name="Accent2" xfId="37" builtinId="33" customBuiltin="1"/>
    <cellStyle name="Accent3" xfId="41" builtinId="37" customBuiltin="1"/>
    <cellStyle name="Accent4" xfId="45" builtinId="41" customBuiltin="1"/>
    <cellStyle name="Accent5" xfId="47" builtinId="45" customBuiltin="1"/>
    <cellStyle name="Accent6" xfId="50" builtinId="49" customBuiltin="1"/>
    <cellStyle name="Bad" xfId="23" builtinId="27" customBuiltin="1"/>
    <cellStyle name="Calculation" xfId="27" builtinId="22" customBuiltin="1"/>
    <cellStyle name="Check Cell" xfId="29" builtinId="23" customBuiltin="1"/>
    <cellStyle name="Comma" xfId="7" builtinId="3"/>
    <cellStyle name="Comma 2" xfId="9"/>
    <cellStyle name="Comma 2 2" xfId="10"/>
    <cellStyle name="Comma 2 3" xfId="11"/>
    <cellStyle name="Currency" xfId="1" builtinId="4"/>
    <cellStyle name="Currency 2" xfId="12"/>
    <cellStyle name="Explanatory Text" xfId="32" builtinId="53" customBuiltin="1"/>
    <cellStyle name="Good" xfId="22" builtinId="26" customBuiltin="1"/>
    <cellStyle name="Heading 1" xfId="18" builtinId="16" customBuiltin="1"/>
    <cellStyle name="Heading 2" xfId="19" builtinId="17" customBuiltin="1"/>
    <cellStyle name="Heading 3" xfId="20" builtinId="18" customBuiltin="1"/>
    <cellStyle name="Heading 4" xfId="21" builtinId="19" customBuiltin="1"/>
    <cellStyle name="Input" xfId="25" builtinId="20" customBuiltin="1"/>
    <cellStyle name="Linked Cell" xfId="28" builtinId="24" customBuiltin="1"/>
    <cellStyle name="Neutral" xfId="24" builtinId="28" customBuiltin="1"/>
    <cellStyle name="Normal" xfId="0" builtinId="0"/>
    <cellStyle name="Normal 2" xfId="13"/>
    <cellStyle name="Normal 2 2" xfId="14"/>
    <cellStyle name="Normal 2 3" xfId="15"/>
    <cellStyle name="Note" xfId="31" builtinId="10" customBuiltin="1"/>
    <cellStyle name="Output" xfId="26" builtinId="21" customBuiltin="1"/>
    <cellStyle name="Percent" xfId="8" builtinId="5"/>
    <cellStyle name="Percent 2" xfId="16"/>
    <cellStyle name="Title" xfId="17" builtinId="15" customBuiltin="1"/>
    <cellStyle name="Total" xfId="33" builtinId="25" customBuiltin="1"/>
    <cellStyle name="Warning Text" xfId="30"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Estimated SCurve (Incr. NRx)</a:t>
            </a:r>
          </a:p>
        </c:rich>
      </c:tx>
      <c:layout/>
      <c:overlay val="0"/>
    </c:title>
    <c:autoTitleDeleted val="0"/>
    <c:plotArea>
      <c:layout/>
      <c:scatterChart>
        <c:scatterStyle val="lineMarker"/>
        <c:varyColors val="0"/>
        <c:ser>
          <c:idx val="0"/>
          <c:order val="0"/>
          <c:tx>
            <c:v>Current Values</c:v>
          </c:tx>
          <c:spPr>
            <a:ln w="44450">
              <a:solidFill>
                <a:srgbClr val="C00000"/>
              </a:solidFill>
            </a:ln>
          </c:spPr>
          <c:marker>
            <c:symbol val="diamond"/>
            <c:size val="9"/>
            <c:spPr>
              <a:solidFill>
                <a:srgbClr val="C00000"/>
              </a:solidFill>
              <a:ln w="19050">
                <a:solidFill>
                  <a:srgbClr val="C00000"/>
                </a:solidFill>
              </a:ln>
            </c:spPr>
          </c:marker>
          <c:dLbls>
            <c:dLblPos val="r"/>
            <c:showLegendKey val="0"/>
            <c:showVal val="1"/>
            <c:showCatName val="1"/>
            <c:showSerName val="1"/>
            <c:showPercent val="0"/>
            <c:showBubbleSize val="0"/>
            <c:showLeaderLines val="0"/>
          </c:dLbls>
          <c:xVal>
            <c:numRef>
              <c:f>'HCC Response S Curve 3'!$B$12</c:f>
              <c:numCache>
                <c:formatCode>_("$"* #,##0_);_("$"* \(#,##0\);_("$"* "-"??_);_(@_)</c:formatCode>
                <c:ptCount val="1"/>
                <c:pt idx="0">
                  <c:v>5685666</c:v>
                </c:pt>
              </c:numCache>
            </c:numRef>
          </c:xVal>
          <c:yVal>
            <c:numRef>
              <c:f>'HCC Response S Curve 3'!$C$12</c:f>
              <c:numCache>
                <c:formatCode>#,##0</c:formatCode>
                <c:ptCount val="1"/>
                <c:pt idx="0">
                  <c:v>9349.7307908118928</c:v>
                </c:pt>
              </c:numCache>
            </c:numRef>
          </c:yVal>
          <c:smooth val="0"/>
        </c:ser>
        <c:ser>
          <c:idx val="1"/>
          <c:order val="1"/>
          <c:tx>
            <c:strRef>
              <c:f>'HCC Response S Curve 3'!$D$3</c:f>
              <c:strCache>
                <c:ptCount val="1"/>
                <c:pt idx="0">
                  <c:v>Incr. NRx</c:v>
                </c:pt>
              </c:strCache>
            </c:strRef>
          </c:tx>
          <c:spPr>
            <a:ln>
              <a:solidFill>
                <a:schemeClr val="tx2">
                  <a:lumMod val="50000"/>
                </a:schemeClr>
              </a:solidFill>
            </a:ln>
          </c:spPr>
          <c:marker>
            <c:symbol val="none"/>
          </c:marker>
          <c:xVal>
            <c:numRef>
              <c:f>'HCC Response S Curve 3'!$A$22:$A$42</c:f>
              <c:numCache>
                <c:formatCode>General</c:formatCode>
                <c:ptCount val="21"/>
                <c:pt idx="0">
                  <c:v>0</c:v>
                </c:pt>
                <c:pt idx="1">
                  <c:v>1500000</c:v>
                </c:pt>
                <c:pt idx="2">
                  <c:v>3000000</c:v>
                </c:pt>
                <c:pt idx="3">
                  <c:v>4500000</c:v>
                </c:pt>
                <c:pt idx="4">
                  <c:v>6000000</c:v>
                </c:pt>
                <c:pt idx="5">
                  <c:v>7500000</c:v>
                </c:pt>
                <c:pt idx="6">
                  <c:v>9000000</c:v>
                </c:pt>
                <c:pt idx="7">
                  <c:v>10500000</c:v>
                </c:pt>
                <c:pt idx="8">
                  <c:v>12000000</c:v>
                </c:pt>
                <c:pt idx="9">
                  <c:v>13500000</c:v>
                </c:pt>
                <c:pt idx="10">
                  <c:v>15000000</c:v>
                </c:pt>
                <c:pt idx="11">
                  <c:v>16500000</c:v>
                </c:pt>
                <c:pt idx="12">
                  <c:v>18000000</c:v>
                </c:pt>
                <c:pt idx="13">
                  <c:v>19500000</c:v>
                </c:pt>
                <c:pt idx="14">
                  <c:v>21000000</c:v>
                </c:pt>
                <c:pt idx="15">
                  <c:v>22500000</c:v>
                </c:pt>
                <c:pt idx="16">
                  <c:v>24000000</c:v>
                </c:pt>
                <c:pt idx="17">
                  <c:v>25500000</c:v>
                </c:pt>
                <c:pt idx="18">
                  <c:v>27000000</c:v>
                </c:pt>
                <c:pt idx="19">
                  <c:v>28500000</c:v>
                </c:pt>
                <c:pt idx="20">
                  <c:v>30000000</c:v>
                </c:pt>
              </c:numCache>
            </c:numRef>
          </c:xVal>
          <c:yVal>
            <c:numRef>
              <c:f>'HCC Response S Curve 3'!$B$22:$B$42</c:f>
              <c:numCache>
                <c:formatCode>General</c:formatCode>
                <c:ptCount val="21"/>
                <c:pt idx="0">
                  <c:v>0</c:v>
                </c:pt>
                <c:pt idx="1">
                  <c:v>2551.7342354618013</c:v>
                </c:pt>
                <c:pt idx="2">
                  <c:v>5041.6364102456719</c:v>
                </c:pt>
                <c:pt idx="3">
                  <c:v>7471.1461139842868</c:v>
                </c:pt>
                <c:pt idx="4">
                  <c:v>9841.6722902022302</c:v>
                </c:pt>
                <c:pt idx="5">
                  <c:v>12154.593746315688</c:v>
                </c:pt>
                <c:pt idx="6">
                  <c:v>14411.259662600234</c:v>
                </c:pt>
                <c:pt idx="7">
                  <c:v>16612.990099654533</c:v>
                </c:pt>
                <c:pt idx="8">
                  <c:v>18761.07650389336</c:v>
                </c:pt>
                <c:pt idx="9">
                  <c:v>20856.782210671343</c:v>
                </c:pt>
                <c:pt idx="10">
                  <c:v>22901.342944648117</c:v>
                </c:pt>
                <c:pt idx="11">
                  <c:v>24895.967317032628</c:v>
                </c:pt>
                <c:pt idx="12">
                  <c:v>26841.837319366634</c:v>
                </c:pt>
                <c:pt idx="13">
                  <c:v>28740.108813551255</c:v>
                </c:pt>
                <c:pt idx="14">
                  <c:v>30591.912017822266</c:v>
                </c:pt>
                <c:pt idx="15">
                  <c:v>32398.351988411509</c:v>
                </c:pt>
                <c:pt idx="16">
                  <c:v>34160.509096663445</c:v>
                </c:pt>
                <c:pt idx="17">
                  <c:v>35879.439501366578</c:v>
                </c:pt>
                <c:pt idx="18">
                  <c:v>37556.175616119057</c:v>
                </c:pt>
                <c:pt idx="19">
                  <c:v>39191.726571533829</c:v>
                </c:pt>
                <c:pt idx="20">
                  <c:v>40787.078672117554</c:v>
                </c:pt>
              </c:numCache>
            </c:numRef>
          </c:yVal>
          <c:smooth val="0"/>
        </c:ser>
        <c:dLbls>
          <c:showLegendKey val="0"/>
          <c:showVal val="0"/>
          <c:showCatName val="0"/>
          <c:showSerName val="0"/>
          <c:showPercent val="0"/>
          <c:showBubbleSize val="0"/>
        </c:dLbls>
        <c:axId val="161679232"/>
        <c:axId val="161702272"/>
      </c:scatterChart>
      <c:valAx>
        <c:axId val="161679232"/>
        <c:scaling>
          <c:orientation val="minMax"/>
        </c:scaling>
        <c:delete val="0"/>
        <c:axPos val="b"/>
        <c:majorGridlines/>
        <c:title>
          <c:tx>
            <c:rich>
              <a:bodyPr/>
              <a:lstStyle/>
              <a:p>
                <a:pPr>
                  <a:defRPr/>
                </a:pPr>
                <a:r>
                  <a:rPr lang="en-US"/>
                  <a:t>X ($ MM)</a:t>
                </a:r>
              </a:p>
            </c:rich>
          </c:tx>
          <c:layout/>
          <c:overlay val="0"/>
        </c:title>
        <c:numFmt formatCode="_(&quot;$&quot;* #,##0_);_(&quot;$&quot;* \(#,##0\);_(&quot;$&quot;* &quot;-&quot;??_);_(@_)" sourceLinked="1"/>
        <c:majorTickMark val="out"/>
        <c:minorTickMark val="none"/>
        <c:tickLblPos val="nextTo"/>
        <c:crossAx val="161702272"/>
        <c:crosses val="autoZero"/>
        <c:crossBetween val="midCat"/>
        <c:dispUnits>
          <c:builtInUnit val="millions"/>
        </c:dispUnits>
      </c:valAx>
      <c:valAx>
        <c:axId val="161702272"/>
        <c:scaling>
          <c:orientation val="minMax"/>
        </c:scaling>
        <c:delete val="0"/>
        <c:axPos val="l"/>
        <c:majorGridlines/>
        <c:title>
          <c:tx>
            <c:rich>
              <a:bodyPr rot="0" vert="wordArtVert"/>
              <a:lstStyle/>
              <a:p>
                <a:pPr>
                  <a:defRPr/>
                </a:pPr>
                <a:r>
                  <a:rPr lang="en-US"/>
                  <a:t>Y</a:t>
                </a:r>
              </a:p>
            </c:rich>
          </c:tx>
          <c:layout/>
          <c:overlay val="0"/>
        </c:title>
        <c:numFmt formatCode="#,##0" sourceLinked="1"/>
        <c:majorTickMark val="out"/>
        <c:minorTickMark val="none"/>
        <c:tickLblPos val="nextTo"/>
        <c:crossAx val="161679232"/>
        <c:crosses val="autoZero"/>
        <c:crossBetween val="midCat"/>
      </c:valAx>
      <c:spPr>
        <a:noFill/>
      </c:spPr>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Estimated SCurve (Incr. TRx)</a:t>
            </a:r>
          </a:p>
        </c:rich>
      </c:tx>
      <c:layout/>
      <c:overlay val="0"/>
    </c:title>
    <c:autoTitleDeleted val="0"/>
    <c:plotArea>
      <c:layout/>
      <c:scatterChart>
        <c:scatterStyle val="lineMarker"/>
        <c:varyColors val="0"/>
        <c:ser>
          <c:idx val="0"/>
          <c:order val="0"/>
          <c:tx>
            <c:v>Current Values</c:v>
          </c:tx>
          <c:spPr>
            <a:ln w="44450">
              <a:solidFill>
                <a:srgbClr val="C00000"/>
              </a:solidFill>
            </a:ln>
          </c:spPr>
          <c:marker>
            <c:symbol val="diamond"/>
            <c:size val="9"/>
            <c:spPr>
              <a:solidFill>
                <a:srgbClr val="C00000"/>
              </a:solidFill>
              <a:ln w="19050">
                <a:solidFill>
                  <a:srgbClr val="C00000"/>
                </a:solidFill>
              </a:ln>
            </c:spPr>
          </c:marker>
          <c:dLbls>
            <c:dLblPos val="r"/>
            <c:showLegendKey val="0"/>
            <c:showVal val="1"/>
            <c:showCatName val="1"/>
            <c:showSerName val="1"/>
            <c:showPercent val="0"/>
            <c:showBubbleSize val="0"/>
            <c:showLeaderLines val="0"/>
          </c:dLbls>
          <c:xVal>
            <c:numRef>
              <c:f>'HCC Response S Curve 3'!$B$12</c:f>
              <c:numCache>
                <c:formatCode>_("$"* #,##0_);_("$"* \(#,##0\);_("$"* "-"??_);_(@_)</c:formatCode>
                <c:ptCount val="1"/>
                <c:pt idx="0">
                  <c:v>5685666</c:v>
                </c:pt>
              </c:numCache>
            </c:numRef>
          </c:xVal>
          <c:yVal>
            <c:numRef>
              <c:f>'HCC Response S Curve 3'!$H$12</c:f>
              <c:numCache>
                <c:formatCode>_(* #,##0_);_(* \(#,##0\);_(* "-"??_);_(@_)</c:formatCode>
                <c:ptCount val="1"/>
                <c:pt idx="0">
                  <c:v>107802.39601806112</c:v>
                </c:pt>
              </c:numCache>
            </c:numRef>
          </c:yVal>
          <c:smooth val="0"/>
        </c:ser>
        <c:ser>
          <c:idx val="1"/>
          <c:order val="1"/>
          <c:tx>
            <c:strRef>
              <c:f>'HCC Response S Curve 3'!$F$2</c:f>
              <c:strCache>
                <c:ptCount val="1"/>
                <c:pt idx="0">
                  <c:v>Incr. TRx</c:v>
                </c:pt>
              </c:strCache>
            </c:strRef>
          </c:tx>
          <c:spPr>
            <a:ln>
              <a:solidFill>
                <a:schemeClr val="tx2">
                  <a:lumMod val="50000"/>
                </a:schemeClr>
              </a:solidFill>
            </a:ln>
          </c:spPr>
          <c:marker>
            <c:symbol val="none"/>
          </c:marker>
          <c:xVal>
            <c:numRef>
              <c:f>'HCC Response S Curve 3'!$A$22:$A$42</c:f>
              <c:numCache>
                <c:formatCode>General</c:formatCode>
                <c:ptCount val="21"/>
                <c:pt idx="0">
                  <c:v>0</c:v>
                </c:pt>
                <c:pt idx="1">
                  <c:v>1500000</c:v>
                </c:pt>
                <c:pt idx="2">
                  <c:v>3000000</c:v>
                </c:pt>
                <c:pt idx="3">
                  <c:v>4500000</c:v>
                </c:pt>
                <c:pt idx="4">
                  <c:v>6000000</c:v>
                </c:pt>
                <c:pt idx="5">
                  <c:v>7500000</c:v>
                </c:pt>
                <c:pt idx="6">
                  <c:v>9000000</c:v>
                </c:pt>
                <c:pt idx="7">
                  <c:v>10500000</c:v>
                </c:pt>
                <c:pt idx="8">
                  <c:v>12000000</c:v>
                </c:pt>
                <c:pt idx="9">
                  <c:v>13500000</c:v>
                </c:pt>
                <c:pt idx="10">
                  <c:v>15000000</c:v>
                </c:pt>
                <c:pt idx="11">
                  <c:v>16500000</c:v>
                </c:pt>
                <c:pt idx="12">
                  <c:v>18000000</c:v>
                </c:pt>
                <c:pt idx="13">
                  <c:v>19500000</c:v>
                </c:pt>
                <c:pt idx="14">
                  <c:v>21000000</c:v>
                </c:pt>
                <c:pt idx="15">
                  <c:v>22500000</c:v>
                </c:pt>
                <c:pt idx="16">
                  <c:v>24000000</c:v>
                </c:pt>
                <c:pt idx="17">
                  <c:v>25500000</c:v>
                </c:pt>
                <c:pt idx="18">
                  <c:v>27000000</c:v>
                </c:pt>
                <c:pt idx="19">
                  <c:v>28500000</c:v>
                </c:pt>
                <c:pt idx="20">
                  <c:v>30000000</c:v>
                </c:pt>
              </c:numCache>
            </c:numRef>
          </c:xVal>
          <c:yVal>
            <c:numRef>
              <c:f>'HCC Response S Curve 3'!$C$22:$C$42</c:f>
              <c:numCache>
                <c:formatCode>#,##0_);\(#,##0\)</c:formatCode>
                <c:ptCount val="21"/>
                <c:pt idx="0">
                  <c:v>0</c:v>
                </c:pt>
                <c:pt idx="1">
                  <c:v>29421.495734874567</c:v>
                </c:pt>
                <c:pt idx="2">
                  <c:v>58130.06781013259</c:v>
                </c:pt>
                <c:pt idx="3">
                  <c:v>86142.314694238827</c:v>
                </c:pt>
                <c:pt idx="4">
                  <c:v>113474.48150603171</c:v>
                </c:pt>
                <c:pt idx="5">
                  <c:v>140142.46589501988</c:v>
                </c:pt>
                <c:pt idx="6">
                  <c:v>166161.82390978068</c:v>
                </c:pt>
                <c:pt idx="7">
                  <c:v>191547.77584901676</c:v>
                </c:pt>
                <c:pt idx="8">
                  <c:v>216315.21208989044</c:v>
                </c:pt>
                <c:pt idx="9">
                  <c:v>240478.69888904056</c:v>
                </c:pt>
                <c:pt idx="10">
                  <c:v>264052.48415179277</c:v>
                </c:pt>
                <c:pt idx="11">
                  <c:v>287050.50316538621</c:v>
                </c:pt>
                <c:pt idx="12">
                  <c:v>309486.3842922973</c:v>
                </c:pt>
                <c:pt idx="13">
                  <c:v>331373.45462024596</c:v>
                </c:pt>
                <c:pt idx="14">
                  <c:v>352724.74556549068</c:v>
                </c:pt>
                <c:pt idx="15">
                  <c:v>373552.9984263847</c:v>
                </c:pt>
                <c:pt idx="16">
                  <c:v>393870.66988452949</c:v>
                </c:pt>
                <c:pt idx="17">
                  <c:v>413689.93745075661</c:v>
                </c:pt>
                <c:pt idx="18">
                  <c:v>433022.70485385269</c:v>
                </c:pt>
                <c:pt idx="19">
                  <c:v>451880.60736978502</c:v>
                </c:pt>
                <c:pt idx="20">
                  <c:v>470275.01708951534</c:v>
                </c:pt>
              </c:numCache>
            </c:numRef>
          </c:yVal>
          <c:smooth val="0"/>
        </c:ser>
        <c:dLbls>
          <c:showLegendKey val="0"/>
          <c:showVal val="0"/>
          <c:showCatName val="0"/>
          <c:showSerName val="0"/>
          <c:showPercent val="0"/>
          <c:showBubbleSize val="0"/>
        </c:dLbls>
        <c:axId val="161736192"/>
        <c:axId val="161878016"/>
      </c:scatterChart>
      <c:valAx>
        <c:axId val="161736192"/>
        <c:scaling>
          <c:orientation val="minMax"/>
        </c:scaling>
        <c:delete val="0"/>
        <c:axPos val="b"/>
        <c:majorGridlines/>
        <c:title>
          <c:tx>
            <c:rich>
              <a:bodyPr/>
              <a:lstStyle/>
              <a:p>
                <a:pPr>
                  <a:defRPr/>
                </a:pPr>
                <a:r>
                  <a:rPr lang="en-US"/>
                  <a:t>X ($ MM)</a:t>
                </a:r>
              </a:p>
            </c:rich>
          </c:tx>
          <c:layout/>
          <c:overlay val="0"/>
        </c:title>
        <c:numFmt formatCode="_(&quot;$&quot;* #,##0_);_(&quot;$&quot;* \(#,##0\);_(&quot;$&quot;* &quot;-&quot;??_);_(@_)" sourceLinked="1"/>
        <c:majorTickMark val="out"/>
        <c:minorTickMark val="none"/>
        <c:tickLblPos val="nextTo"/>
        <c:crossAx val="161878016"/>
        <c:crosses val="autoZero"/>
        <c:crossBetween val="midCat"/>
        <c:dispUnits>
          <c:builtInUnit val="millions"/>
        </c:dispUnits>
      </c:valAx>
      <c:valAx>
        <c:axId val="161878016"/>
        <c:scaling>
          <c:orientation val="minMax"/>
        </c:scaling>
        <c:delete val="0"/>
        <c:axPos val="l"/>
        <c:majorGridlines/>
        <c:title>
          <c:tx>
            <c:rich>
              <a:bodyPr rot="0" vert="horz"/>
              <a:lstStyle/>
              <a:p>
                <a:pPr>
                  <a:defRPr/>
                </a:pPr>
                <a:r>
                  <a:rPr lang="en-US"/>
                  <a:t>YT</a:t>
                </a:r>
              </a:p>
            </c:rich>
          </c:tx>
          <c:layout/>
          <c:overlay val="0"/>
        </c:title>
        <c:numFmt formatCode="_(* #,##0_);_(* \(#,##0\);_(* &quot;-&quot;??_);_(@_)" sourceLinked="1"/>
        <c:majorTickMark val="out"/>
        <c:minorTickMark val="none"/>
        <c:tickLblPos val="nextTo"/>
        <c:crossAx val="161736192"/>
        <c:crosses val="autoZero"/>
        <c:crossBetween val="midCat"/>
      </c:valAx>
      <c:spPr>
        <a:noFill/>
      </c:spPr>
    </c:plotArea>
    <c:plotVisOnly val="1"/>
    <c:dispBlanksAs val="gap"/>
    <c:showDLblsOverMax val="0"/>
  </c:chart>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9525</xdr:colOff>
      <xdr:row>11</xdr:row>
      <xdr:rowOff>0</xdr:rowOff>
    </xdr:from>
    <xdr:to>
      <xdr:col>14</xdr:col>
      <xdr:colOff>238125</xdr:colOff>
      <xdr:row>13</xdr:row>
      <xdr:rowOff>180975</xdr:rowOff>
    </xdr:to>
    <xdr:sp macro="" textlink="">
      <xdr:nvSpPr>
        <xdr:cNvPr id="2" name="Left Brace 1"/>
        <xdr:cNvSpPr/>
      </xdr:nvSpPr>
      <xdr:spPr>
        <a:xfrm>
          <a:off x="17964150" y="1524000"/>
          <a:ext cx="228600" cy="561975"/>
        </a:xfrm>
        <a:prstGeom prst="lef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236220</xdr:colOff>
      <xdr:row>19</xdr:row>
      <xdr:rowOff>41910</xdr:rowOff>
    </xdr:from>
    <xdr:to>
      <xdr:col>10</xdr:col>
      <xdr:colOff>365760</xdr:colOff>
      <xdr:row>34</xdr:row>
      <xdr:rowOff>156210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304800</xdr:colOff>
      <xdr:row>35</xdr:row>
      <xdr:rowOff>114300</xdr:rowOff>
    </xdr:from>
    <xdr:to>
      <xdr:col>10</xdr:col>
      <xdr:colOff>434340</xdr:colOff>
      <xdr:row>51</xdr:row>
      <xdr:rowOff>53340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A/Finance%20NPV%20Models/Product%20NPV%202013%20received%204-23-12%20MASTER.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teamspace.merck.com/sites/USCSandP/Shared%20Documents/Investment%20Optimization/Phase%20II%20-%20Budget%202014/Promotion/Diabetes%20Deep%20Dive/DAVID2%20Diabetes%20February%2014%20v2%20(Jan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unch Brands"/>
      <sheetName val="Cover"/>
      <sheetName val=" Summary"/>
      <sheetName val="NPV2013"/>
      <sheetName val="NPV 2"/>
      <sheetName val="NPV2012"/>
      <sheetName val="PharmaData"/>
      <sheetName val="ROA&amp;Tax"/>
      <sheetName val="Adherence"/>
      <sheetName val="Inflation"/>
      <sheetName val="Discs.ProductCost.Royalty"/>
      <sheetName val="LROP"/>
      <sheetName val="Cobra"/>
      <sheetName val="Notes"/>
      <sheetName val="Sheet1"/>
      <sheetName val="Fosamax"/>
      <sheetName val="Fosamax Plus D"/>
      <sheetName val="Fosamax Total"/>
    </sheetNames>
    <sheetDataSet>
      <sheetData sheetId="0"/>
      <sheetData sheetId="1"/>
      <sheetData sheetId="2">
        <row r="22">
          <cell r="D22">
            <v>1117.7796531072613</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by Area (Jane)"/>
      <sheetName val="Summary by Area"/>
      <sheetName val="Summary by Initial"/>
      <sheetName val="DAVID1 2013 SAP Numbers"/>
      <sheetName val="2013 AB Extract"/>
    </sheetNames>
    <sheetDataSet>
      <sheetData sheetId="0">
        <row r="63">
          <cell r="R63">
            <v>2850000</v>
          </cell>
        </row>
        <row r="72">
          <cell r="C72" t="str">
            <v>G GS Pharmacy Creative</v>
          </cell>
          <cell r="R72">
            <v>200000</v>
          </cell>
        </row>
        <row r="74">
          <cell r="C74" t="str">
            <v>G JH Pharmacy</v>
          </cell>
          <cell r="R74">
            <v>2300000</v>
          </cell>
        </row>
        <row r="88">
          <cell r="C88" t="str">
            <v>J GS Hispanic Pharmacy</v>
          </cell>
          <cell r="R88">
            <v>302666</v>
          </cell>
        </row>
      </sheetData>
      <sheetData sheetId="1"/>
      <sheetData sheetId="2"/>
      <sheetData sheetId="3">
        <row r="24">
          <cell r="A24" t="str">
            <v>Met-Mono POS (Catalina)</v>
          </cell>
          <cell r="D24">
            <v>1200000</v>
          </cell>
        </row>
        <row r="25">
          <cell r="A25" t="str">
            <v>Met+SU (Catalina)</v>
          </cell>
          <cell r="D25">
            <v>900000</v>
          </cell>
        </row>
        <row r="26">
          <cell r="A26" t="str">
            <v>Rx Edge</v>
          </cell>
          <cell r="D26">
            <v>783000</v>
          </cell>
        </row>
      </sheetData>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21"/>
  <sheetViews>
    <sheetView tabSelected="1" zoomScaleNormal="100" workbookViewId="0">
      <selection activeCell="G7" sqref="G7"/>
    </sheetView>
  </sheetViews>
  <sheetFormatPr defaultRowHeight="14.4" x14ac:dyDescent="0.3"/>
  <cols>
    <col min="1" max="1" width="6" bestFit="1" customWidth="1"/>
    <col min="2" max="2" width="23.33203125" bestFit="1" customWidth="1"/>
    <col min="3" max="3" width="8" bestFit="1" customWidth="1"/>
    <col min="4" max="4" width="40.33203125" customWidth="1"/>
    <col min="5" max="5" width="7.33203125" bestFit="1" customWidth="1"/>
    <col min="6" max="6" width="14.88671875" bestFit="1" customWidth="1"/>
    <col min="7" max="7" width="17.33203125" customWidth="1"/>
    <col min="8" max="8" width="19.44140625" customWidth="1"/>
    <col min="9" max="9" width="18" bestFit="1" customWidth="1"/>
    <col min="10" max="10" width="13.6640625" bestFit="1" customWidth="1"/>
    <col min="11" max="11" width="14.109375" bestFit="1" customWidth="1"/>
    <col min="12" max="12" width="12.33203125" customWidth="1"/>
    <col min="13" max="13" width="12.109375" customWidth="1"/>
    <col min="14" max="14" width="14.33203125" customWidth="1"/>
    <col min="15" max="15" width="15.109375" customWidth="1"/>
    <col min="17" max="17" width="19.21875" customWidth="1"/>
    <col min="18" max="18" width="10.109375" customWidth="1"/>
    <col min="19" max="19" width="12.6640625" customWidth="1"/>
    <col min="20" max="20" width="10.88671875" customWidth="1"/>
  </cols>
  <sheetData>
    <row r="1" spans="1:20" ht="15" x14ac:dyDescent="0.25">
      <c r="A1" s="99" t="s">
        <v>19</v>
      </c>
      <c r="B1" s="99"/>
      <c r="C1" s="99"/>
      <c r="D1" s="99"/>
      <c r="E1" s="99"/>
      <c r="F1" s="99"/>
      <c r="G1" s="99"/>
      <c r="H1" s="99"/>
      <c r="I1" s="99"/>
      <c r="J1" s="99"/>
      <c r="K1" s="99"/>
      <c r="L1" s="99"/>
      <c r="M1" s="99"/>
    </row>
    <row r="3" spans="1:20" ht="28.8" x14ac:dyDescent="0.3">
      <c r="C3" s="2" t="s">
        <v>15</v>
      </c>
      <c r="D3" s="2"/>
      <c r="E3" s="2"/>
      <c r="K3" s="100" t="s">
        <v>101</v>
      </c>
      <c r="L3" s="100"/>
      <c r="M3" s="100"/>
      <c r="N3" s="100"/>
      <c r="O3" s="100" t="s">
        <v>30</v>
      </c>
      <c r="P3" s="100"/>
      <c r="Q3" s="28" t="s">
        <v>31</v>
      </c>
      <c r="R3" s="101" t="s">
        <v>96</v>
      </c>
      <c r="S3" s="101"/>
      <c r="T3" s="101"/>
    </row>
    <row r="4" spans="1:20" ht="76.8" customHeight="1" x14ac:dyDescent="0.3">
      <c r="C4" s="2"/>
      <c r="D4" s="2" t="s">
        <v>14</v>
      </c>
      <c r="E4" s="2">
        <v>0.4</v>
      </c>
      <c r="I4" s="29" t="s">
        <v>32</v>
      </c>
      <c r="K4" s="30" t="s">
        <v>33</v>
      </c>
      <c r="L4" s="30" t="s">
        <v>34</v>
      </c>
      <c r="M4" s="28" t="s">
        <v>35</v>
      </c>
      <c r="N4" s="41" t="s">
        <v>38</v>
      </c>
      <c r="O4" s="28" t="s">
        <v>39</v>
      </c>
      <c r="P4" s="28" t="s">
        <v>36</v>
      </c>
      <c r="Q4" s="28" t="s">
        <v>37</v>
      </c>
      <c r="R4" s="97" t="s">
        <v>97</v>
      </c>
      <c r="S4" s="97" t="s">
        <v>98</v>
      </c>
      <c r="T4" s="97" t="s">
        <v>99</v>
      </c>
    </row>
    <row r="5" spans="1:20" s="4" customFormat="1" ht="15" x14ac:dyDescent="0.35">
      <c r="C5" s="2">
        <v>2013</v>
      </c>
      <c r="D5" s="2" t="s">
        <v>16</v>
      </c>
      <c r="E5" s="3">
        <f>'[1] Summary'!$D$22</f>
        <v>1117.7796531072613</v>
      </c>
      <c r="I5" s="32">
        <v>5165000</v>
      </c>
      <c r="J5"/>
      <c r="K5" s="33">
        <f>F18</f>
        <v>5685666</v>
      </c>
      <c r="L5" s="34">
        <f>I18</f>
        <v>9349.7307908118928</v>
      </c>
      <c r="M5" s="35">
        <f>L5/I5</f>
        <v>1.8102092528193402E-3</v>
      </c>
      <c r="N5" s="31">
        <f>K5/L5</f>
        <v>608.11012928707862</v>
      </c>
      <c r="O5" s="36">
        <v>0.02</v>
      </c>
      <c r="P5" s="37">
        <f>O5*I5</f>
        <v>103300</v>
      </c>
      <c r="Q5" s="40">
        <f>B21</f>
        <v>4782666</v>
      </c>
      <c r="R5" s="98">
        <v>11.53</v>
      </c>
      <c r="S5" s="68">
        <f>L5*R5</f>
        <v>107802.39601806112</v>
      </c>
      <c r="T5" s="96">
        <f>K5/S5</f>
        <v>52.74155501188887</v>
      </c>
    </row>
    <row r="6" spans="1:20" s="4" customFormat="1" x14ac:dyDescent="0.3">
      <c r="C6" s="5"/>
      <c r="D6" s="5"/>
      <c r="E6" s="6"/>
      <c r="K6" s="38" t="s">
        <v>100</v>
      </c>
    </row>
    <row r="7" spans="1:20" s="4" customFormat="1" x14ac:dyDescent="0.3">
      <c r="C7" s="5"/>
      <c r="D7" s="5"/>
      <c r="E7" s="6"/>
    </row>
    <row r="8" spans="1:20" s="4" customFormat="1" x14ac:dyDescent="0.3">
      <c r="C8" s="5"/>
      <c r="D8" s="5"/>
      <c r="E8" s="6"/>
    </row>
    <row r="9" spans="1:20" s="4" customFormat="1" x14ac:dyDescent="0.3">
      <c r="C9" s="5"/>
      <c r="D9" s="5"/>
      <c r="E9" s="6"/>
    </row>
    <row r="11" spans="1:20" s="8" customFormat="1" x14ac:dyDescent="0.3">
      <c r="A11" s="7" t="s">
        <v>0</v>
      </c>
      <c r="B11" s="7" t="s">
        <v>1</v>
      </c>
      <c r="C11" s="7" t="s">
        <v>7</v>
      </c>
      <c r="D11" s="7" t="s">
        <v>9</v>
      </c>
      <c r="E11" s="7" t="s">
        <v>8</v>
      </c>
      <c r="F11" s="7" t="s">
        <v>2</v>
      </c>
      <c r="G11" s="7" t="s">
        <v>10</v>
      </c>
      <c r="H11" s="7" t="s">
        <v>3</v>
      </c>
      <c r="I11" s="27" t="s">
        <v>4</v>
      </c>
      <c r="J11" s="7" t="s">
        <v>11</v>
      </c>
      <c r="K11" s="7" t="s">
        <v>12</v>
      </c>
      <c r="L11" s="7" t="s">
        <v>13</v>
      </c>
      <c r="M11" s="7" t="s">
        <v>5</v>
      </c>
      <c r="N11" s="7" t="s">
        <v>17</v>
      </c>
    </row>
    <row r="12" spans="1:20" s="9" customFormat="1" x14ac:dyDescent="0.3">
      <c r="A12" s="9">
        <v>2013</v>
      </c>
      <c r="B12" s="9" t="str">
        <f>'[2]DAVID1 2013 SAP Numbers'!$A$24</f>
        <v>Met-Mono POS (Catalina)</v>
      </c>
      <c r="C12" s="9" t="s">
        <v>20</v>
      </c>
      <c r="D12" s="16" t="s">
        <v>27</v>
      </c>
      <c r="E12" s="21">
        <v>3</v>
      </c>
      <c r="F12" s="10">
        <f>'[2]DAVID1 2013 SAP Numbers'!$D$24</f>
        <v>1200000</v>
      </c>
      <c r="G12" s="10">
        <f>F12*E12</f>
        <v>3600000</v>
      </c>
      <c r="H12" s="10">
        <f>G12*(1-$E$4)</f>
        <v>2160000</v>
      </c>
      <c r="I12" s="11">
        <f>H12/$E$5</f>
        <v>1932.4023245507476</v>
      </c>
      <c r="J12" s="10"/>
      <c r="K12" s="10"/>
      <c r="L12" s="10"/>
      <c r="M12" s="9" t="s">
        <v>6</v>
      </c>
      <c r="O12" s="12"/>
    </row>
    <row r="13" spans="1:20" s="9" customFormat="1" x14ac:dyDescent="0.3">
      <c r="A13" s="9">
        <v>2013</v>
      </c>
      <c r="B13" s="9" t="str">
        <f>'[2]DAVID1 2013 SAP Numbers'!$A$25</f>
        <v>Met+SU (Catalina)</v>
      </c>
      <c r="C13" s="9" t="s">
        <v>20</v>
      </c>
      <c r="D13" s="16" t="s">
        <v>27</v>
      </c>
      <c r="E13" s="21">
        <v>3</v>
      </c>
      <c r="F13" s="10">
        <f>'[2]DAVID1 2013 SAP Numbers'!$D$25</f>
        <v>900000</v>
      </c>
      <c r="G13" s="10">
        <f>F13*E13</f>
        <v>2700000</v>
      </c>
      <c r="H13" s="10">
        <f>G13*(1-$E$4)</f>
        <v>1620000</v>
      </c>
      <c r="I13" s="11">
        <f>H13/$E$5</f>
        <v>1449.3017434130606</v>
      </c>
      <c r="J13" s="10"/>
      <c r="K13" s="10"/>
      <c r="L13" s="10"/>
      <c r="M13" s="9" t="s">
        <v>6</v>
      </c>
      <c r="O13" s="13" t="s">
        <v>21</v>
      </c>
    </row>
    <row r="14" spans="1:20" s="9" customFormat="1" x14ac:dyDescent="0.3">
      <c r="A14" s="9">
        <v>2013</v>
      </c>
      <c r="B14" s="9" t="str">
        <f>'[2]DAVID1 2013 SAP Numbers'!$A$26</f>
        <v>Rx Edge</v>
      </c>
      <c r="C14" s="9" t="s">
        <v>20</v>
      </c>
      <c r="D14" s="16" t="s">
        <v>27</v>
      </c>
      <c r="E14" s="21">
        <v>3.5</v>
      </c>
      <c r="F14" s="10">
        <f>'[2]DAVID1 2013 SAP Numbers'!$D$26</f>
        <v>783000</v>
      </c>
      <c r="G14" s="10">
        <f>F14*E14</f>
        <v>2740500</v>
      </c>
      <c r="H14" s="10">
        <f>G14*(1-$E$4)</f>
        <v>1644300</v>
      </c>
      <c r="I14" s="11">
        <f>H14/$E$5</f>
        <v>1471.0412695642565</v>
      </c>
      <c r="J14" s="10"/>
      <c r="K14" s="10"/>
      <c r="L14" s="10"/>
      <c r="M14" s="9" t="s">
        <v>6</v>
      </c>
    </row>
    <row r="15" spans="1:20" s="14" customFormat="1" x14ac:dyDescent="0.3">
      <c r="A15" s="14">
        <v>2013</v>
      </c>
      <c r="B15" s="14" t="str">
        <f>'[2]Summary by Area (Jane)'!$C$72</f>
        <v>G GS Pharmacy Creative</v>
      </c>
      <c r="C15" s="15" t="s">
        <v>87</v>
      </c>
      <c r="E15" s="23">
        <v>3</v>
      </c>
      <c r="F15" s="17">
        <f>'[2]Summary by Area (Jane)'!$R$72</f>
        <v>200000</v>
      </c>
      <c r="G15" s="17">
        <f t="shared" ref="G15:G17" si="0">F15*E15</f>
        <v>600000</v>
      </c>
      <c r="H15" s="17">
        <f t="shared" ref="H15:H17" si="1">G15*(1-$E$4)</f>
        <v>360000</v>
      </c>
      <c r="I15" s="20">
        <f t="shared" ref="I15:I17" si="2">H15/$E$5</f>
        <v>322.06705409179125</v>
      </c>
      <c r="N15" s="15" t="s">
        <v>24</v>
      </c>
    </row>
    <row r="16" spans="1:20" s="14" customFormat="1" x14ac:dyDescent="0.3">
      <c r="A16" s="14">
        <v>2013</v>
      </c>
      <c r="B16" s="14" t="str">
        <f>'[2]Summary by Area (Jane)'!$C$74</f>
        <v>G JH Pharmacy</v>
      </c>
      <c r="C16" s="15" t="s">
        <v>22</v>
      </c>
      <c r="D16" s="15" t="s">
        <v>26</v>
      </c>
      <c r="E16" s="23">
        <v>3</v>
      </c>
      <c r="F16" s="17">
        <f>'[2]Summary by Area (Jane)'!$R$74</f>
        <v>2300000</v>
      </c>
      <c r="G16" s="17">
        <f t="shared" si="0"/>
        <v>6900000</v>
      </c>
      <c r="H16" s="17">
        <f t="shared" si="1"/>
        <v>4140000</v>
      </c>
      <c r="I16" s="20">
        <f t="shared" si="2"/>
        <v>3703.7711220555993</v>
      </c>
      <c r="N16" s="15" t="s">
        <v>25</v>
      </c>
    </row>
    <row r="17" spans="1:13" s="14" customFormat="1" x14ac:dyDescent="0.3">
      <c r="A17" s="14">
        <v>2013</v>
      </c>
      <c r="B17" s="14" t="str">
        <f>'[2]Summary by Area (Jane)'!$C$88</f>
        <v>J GS Hispanic Pharmacy</v>
      </c>
      <c r="C17" s="15" t="s">
        <v>22</v>
      </c>
      <c r="D17" s="15" t="s">
        <v>23</v>
      </c>
      <c r="E17" s="22">
        <v>2.9</v>
      </c>
      <c r="F17" s="17">
        <f>'[2]Summary by Area (Jane)'!$R$88</f>
        <v>302666</v>
      </c>
      <c r="G17" s="17">
        <f t="shared" si="0"/>
        <v>877731.4</v>
      </c>
      <c r="H17" s="17">
        <f t="shared" si="1"/>
        <v>526638.84</v>
      </c>
      <c r="I17" s="20">
        <f t="shared" si="2"/>
        <v>471.14727713643941</v>
      </c>
    </row>
    <row r="18" spans="1:13" x14ac:dyDescent="0.3">
      <c r="A18" s="19" t="s">
        <v>29</v>
      </c>
      <c r="B18" s="18"/>
      <c r="C18" s="18"/>
      <c r="D18" s="18"/>
      <c r="E18" s="89">
        <f>SUMPRODUCT(E12:E17,F12:F17)/SUM(F12:F17)</f>
        <v>3.0635340521233569</v>
      </c>
      <c r="F18" s="25">
        <f>SUM(F12:F17)</f>
        <v>5685666</v>
      </c>
      <c r="G18" s="24">
        <f>SUM(G12:G17)</f>
        <v>17418231.399999999</v>
      </c>
      <c r="H18" s="24">
        <f>SUM(H12:H17)</f>
        <v>10450938.84</v>
      </c>
      <c r="I18" s="26">
        <f>SUM(I12:I17)</f>
        <v>9349.7307908118928</v>
      </c>
      <c r="J18" s="18"/>
      <c r="K18" s="18"/>
      <c r="L18" s="18"/>
      <c r="M18" s="18"/>
    </row>
    <row r="19" spans="1:13" x14ac:dyDescent="0.3">
      <c r="I19" s="39">
        <f>I18/I5</f>
        <v>1.8102092528193402E-3</v>
      </c>
    </row>
    <row r="20" spans="1:13" x14ac:dyDescent="0.3">
      <c r="A20" t="s">
        <v>18</v>
      </c>
    </row>
    <row r="21" spans="1:13" x14ac:dyDescent="0.3">
      <c r="B21" s="1">
        <v>4782666</v>
      </c>
      <c r="D21" t="s">
        <v>28</v>
      </c>
      <c r="F21" s="1"/>
    </row>
  </sheetData>
  <mergeCells count="4">
    <mergeCell ref="A1:M1"/>
    <mergeCell ref="K3:N3"/>
    <mergeCell ref="O3:P3"/>
    <mergeCell ref="R3:T3"/>
  </mergeCells>
  <pageMargins left="0.7" right="0.7" top="0.75" bottom="0.75" header="0.3" footer="0.3"/>
  <pageSetup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Q42"/>
  <sheetViews>
    <sheetView workbookViewId="0"/>
  </sheetViews>
  <sheetFormatPr defaultRowHeight="13.8" x14ac:dyDescent="0.3"/>
  <cols>
    <col min="1" max="1" width="12.109375" style="43" customWidth="1"/>
    <col min="2" max="2" width="13.5546875" style="43" customWidth="1"/>
    <col min="3" max="3" width="12.5546875" style="43" customWidth="1"/>
    <col min="4" max="4" width="13.77734375" style="43" customWidth="1"/>
    <col min="5" max="6" width="12.44140625" style="43" customWidth="1"/>
    <col min="7" max="7" width="12" style="43" customWidth="1"/>
    <col min="8" max="8" width="10.33203125" style="43" customWidth="1"/>
    <col min="9" max="9" width="10.21875" style="43" customWidth="1"/>
    <col min="10" max="10" width="10.33203125" style="43" customWidth="1"/>
    <col min="11" max="11" width="14.33203125" style="43" bestFit="1" customWidth="1"/>
    <col min="12" max="13" width="12" style="43" bestFit="1" customWidth="1"/>
    <col min="14" max="14" width="11.44140625" style="43" bestFit="1" customWidth="1"/>
    <col min="15" max="15" width="9.77734375" style="43" bestFit="1" customWidth="1"/>
    <col min="16" max="16" width="8.88671875" style="43"/>
    <col min="17" max="17" width="10" style="43" customWidth="1"/>
    <col min="18" max="16384" width="8.88671875" style="43"/>
  </cols>
  <sheetData>
    <row r="1" spans="1:17" ht="14.4" thickBot="1" x14ac:dyDescent="0.35">
      <c r="A1" s="42" t="s">
        <v>40</v>
      </c>
      <c r="B1" s="43" t="s">
        <v>41</v>
      </c>
    </row>
    <row r="2" spans="1:17" x14ac:dyDescent="0.3">
      <c r="A2" s="44" t="s">
        <v>42</v>
      </c>
      <c r="B2" s="45" t="s">
        <v>43</v>
      </c>
      <c r="C2" s="46" t="s">
        <v>44</v>
      </c>
      <c r="D2" s="47" t="s">
        <v>45</v>
      </c>
      <c r="E2" s="69" t="s">
        <v>88</v>
      </c>
      <c r="F2" s="70" t="s">
        <v>89</v>
      </c>
      <c r="H2" s="48" t="s">
        <v>46</v>
      </c>
      <c r="I2" s="49"/>
      <c r="J2" s="49"/>
      <c r="K2" s="49"/>
      <c r="L2" s="50"/>
    </row>
    <row r="3" spans="1:17" ht="28.2" thickBot="1" x14ac:dyDescent="0.35">
      <c r="A3" s="51" t="s">
        <v>47</v>
      </c>
      <c r="B3" s="67" t="s">
        <v>90</v>
      </c>
      <c r="C3" s="42" t="s">
        <v>48</v>
      </c>
      <c r="D3" s="52" t="s">
        <v>49</v>
      </c>
      <c r="E3" s="42" t="s">
        <v>50</v>
      </c>
      <c r="F3" s="52" t="s">
        <v>51</v>
      </c>
    </row>
    <row r="4" spans="1:17" ht="15" customHeight="1" thickBot="1" x14ac:dyDescent="0.35">
      <c r="A4" s="53" t="s">
        <v>52</v>
      </c>
      <c r="B4" s="112" t="s">
        <v>53</v>
      </c>
      <c r="C4" s="112"/>
      <c r="D4" s="112"/>
      <c r="E4" s="112"/>
      <c r="F4" s="113"/>
      <c r="H4" s="43" t="s">
        <v>54</v>
      </c>
    </row>
    <row r="5" spans="1:17" x14ac:dyDescent="0.3">
      <c r="H5" s="43" t="s">
        <v>55</v>
      </c>
    </row>
    <row r="6" spans="1:17" ht="14.4" thickBot="1" x14ac:dyDescent="0.35">
      <c r="B6" s="54">
        <v>0.5</v>
      </c>
      <c r="C6" s="54">
        <v>1.5</v>
      </c>
    </row>
    <row r="7" spans="1:17" ht="27.6" customHeight="1" x14ac:dyDescent="0.3">
      <c r="A7" s="114" t="s">
        <v>56</v>
      </c>
      <c r="B7" s="117" t="s">
        <v>57</v>
      </c>
      <c r="C7" s="118"/>
      <c r="D7" s="102" t="s">
        <v>58</v>
      </c>
      <c r="E7" s="119"/>
      <c r="F7" s="120"/>
      <c r="G7" s="102" t="s">
        <v>59</v>
      </c>
      <c r="H7" s="103"/>
    </row>
    <row r="8" spans="1:17" ht="27.6" x14ac:dyDescent="0.3">
      <c r="A8" s="115"/>
      <c r="B8" s="71" t="s">
        <v>60</v>
      </c>
      <c r="C8" s="72" t="s">
        <v>61</v>
      </c>
      <c r="D8" s="73" t="s">
        <v>62</v>
      </c>
      <c r="E8" s="71" t="s">
        <v>63</v>
      </c>
      <c r="F8" s="85" t="s">
        <v>91</v>
      </c>
      <c r="G8" s="74" t="s">
        <v>64</v>
      </c>
      <c r="H8" s="75" t="s">
        <v>65</v>
      </c>
    </row>
    <row r="9" spans="1:17" ht="14.4" thickBot="1" x14ac:dyDescent="0.35">
      <c r="A9" s="116"/>
      <c r="B9" s="79">
        <f>B6*B12</f>
        <v>2842833</v>
      </c>
      <c r="C9" s="79">
        <f>C6*B12</f>
        <v>8528499</v>
      </c>
      <c r="D9" s="80">
        <f>G9</f>
        <v>5685666</v>
      </c>
      <c r="E9" s="87">
        <f>(($Q$12/(1+EXP($O$12+$P$12*D9)))-1) - ($F$12-$C$12)</f>
        <v>9349.7307908115909</v>
      </c>
      <c r="F9" s="86">
        <f>E9*G12</f>
        <v>107802.39601805764</v>
      </c>
      <c r="G9" s="79">
        <f>B12</f>
        <v>5685666</v>
      </c>
      <c r="H9" s="88">
        <f>C12</f>
        <v>9349.7307908118928</v>
      </c>
    </row>
    <row r="10" spans="1:17" ht="14.4" thickBot="1" x14ac:dyDescent="0.35"/>
    <row r="11" spans="1:17" ht="51.6" customHeight="1" x14ac:dyDescent="0.3">
      <c r="A11" s="114" t="s">
        <v>66</v>
      </c>
      <c r="B11" s="58" t="s">
        <v>67</v>
      </c>
      <c r="C11" s="58" t="s">
        <v>68</v>
      </c>
      <c r="D11" s="58" t="s">
        <v>69</v>
      </c>
      <c r="E11" s="58" t="s">
        <v>70</v>
      </c>
      <c r="F11" s="59" t="s">
        <v>71</v>
      </c>
      <c r="G11" s="93" t="s">
        <v>92</v>
      </c>
      <c r="H11" s="92" t="s">
        <v>93</v>
      </c>
      <c r="J11" s="104" t="s">
        <v>72</v>
      </c>
      <c r="K11" s="76" t="s">
        <v>73</v>
      </c>
      <c r="L11" s="76" t="s">
        <v>74</v>
      </c>
      <c r="M11" s="76" t="s">
        <v>75</v>
      </c>
      <c r="N11" s="76" t="s">
        <v>76</v>
      </c>
      <c r="O11" s="76" t="s">
        <v>77</v>
      </c>
      <c r="P11" s="76" t="s">
        <v>78</v>
      </c>
      <c r="Q11" s="77" t="s">
        <v>79</v>
      </c>
    </row>
    <row r="12" spans="1:17" ht="15" customHeight="1" thickBot="1" x14ac:dyDescent="0.35">
      <c r="A12" s="116"/>
      <c r="B12" s="56">
        <v>5685666</v>
      </c>
      <c r="C12" s="57">
        <v>9349.7307908118928</v>
      </c>
      <c r="D12" s="60">
        <v>0</v>
      </c>
      <c r="E12" s="57">
        <v>103300</v>
      </c>
      <c r="F12" s="61">
        <v>5165000</v>
      </c>
      <c r="G12" s="95">
        <v>11.53</v>
      </c>
      <c r="H12" s="94">
        <f>C12*G12</f>
        <v>107802.39601806112</v>
      </c>
      <c r="J12" s="105"/>
      <c r="K12" s="81">
        <f>F12-C12</f>
        <v>5155650.2692091884</v>
      </c>
      <c r="L12" s="81">
        <f>K12+E12</f>
        <v>5258950.2692091884</v>
      </c>
      <c r="M12" s="82">
        <f>B12</f>
        <v>5685666</v>
      </c>
      <c r="N12" s="81">
        <f>F12</f>
        <v>5165000</v>
      </c>
      <c r="O12" s="78">
        <f>LN((($L$12+1)/($K$12+1))-1)</f>
        <v>-3.9102113497285353</v>
      </c>
      <c r="P12" s="83">
        <f>(LN((($L$12+1)/($N$12+1))-1)-$O$12)/$M$12</f>
        <v>-1.7004803681565007E-8</v>
      </c>
      <c r="Q12" s="84">
        <f>L12+1</f>
        <v>5258951.2692091884</v>
      </c>
    </row>
    <row r="13" spans="1:17" ht="34.200000000000003" customHeight="1" x14ac:dyDescent="0.3">
      <c r="A13" s="106" t="s">
        <v>80</v>
      </c>
      <c r="B13" s="107"/>
      <c r="C13" s="107"/>
      <c r="D13" s="107"/>
      <c r="E13" s="107"/>
      <c r="F13" s="108"/>
      <c r="J13" s="106" t="s">
        <v>81</v>
      </c>
      <c r="K13" s="107"/>
      <c r="L13" s="107"/>
      <c r="M13" s="107"/>
      <c r="N13" s="107"/>
      <c r="O13" s="107"/>
      <c r="P13" s="107"/>
      <c r="Q13" s="108"/>
    </row>
    <row r="14" spans="1:17" ht="33.6" customHeight="1" x14ac:dyDescent="0.3">
      <c r="A14" s="109"/>
      <c r="B14" s="110"/>
      <c r="C14" s="110"/>
      <c r="D14" s="110"/>
      <c r="E14" s="110"/>
      <c r="F14" s="111"/>
      <c r="J14" s="109"/>
      <c r="K14" s="110"/>
      <c r="L14" s="110"/>
      <c r="M14" s="110"/>
      <c r="N14" s="110"/>
      <c r="O14" s="110"/>
      <c r="P14" s="110"/>
      <c r="Q14" s="111"/>
    </row>
    <row r="16" spans="1:17" ht="14.4" thickBot="1" x14ac:dyDescent="0.35"/>
    <row r="17" spans="1:4" ht="16.8" customHeight="1" x14ac:dyDescent="0.3">
      <c r="A17" s="104" t="s">
        <v>82</v>
      </c>
      <c r="B17" s="58" t="s">
        <v>83</v>
      </c>
      <c r="C17" s="58" t="s">
        <v>84</v>
      </c>
      <c r="D17" s="59" t="s">
        <v>85</v>
      </c>
    </row>
    <row r="18" spans="1:4" ht="23.4" customHeight="1" thickBot="1" x14ac:dyDescent="0.35">
      <c r="A18" s="105"/>
      <c r="B18" s="62">
        <v>0</v>
      </c>
      <c r="C18" s="63">
        <v>30000000</v>
      </c>
      <c r="D18" s="64">
        <v>20</v>
      </c>
    </row>
    <row r="20" spans="1:4" x14ac:dyDescent="0.3">
      <c r="A20" s="121" t="s">
        <v>86</v>
      </c>
      <c r="B20" s="121"/>
    </row>
    <row r="21" spans="1:4" x14ac:dyDescent="0.3">
      <c r="A21" s="55" t="s">
        <v>87</v>
      </c>
      <c r="B21" s="55" t="s">
        <v>95</v>
      </c>
      <c r="C21" s="91" t="s">
        <v>94</v>
      </c>
    </row>
    <row r="22" spans="1:4" x14ac:dyDescent="0.3">
      <c r="A22" s="65">
        <f>B18</f>
        <v>0</v>
      </c>
      <c r="B22" s="65">
        <f t="shared" ref="B22:B42" si="0">(($Q$12/(1+EXP($O$12+$P$12*A22)))-1) - ($F$12-$C$12)</f>
        <v>0</v>
      </c>
      <c r="C22" s="66">
        <f>B22*$G$12</f>
        <v>0</v>
      </c>
    </row>
    <row r="23" spans="1:4" x14ac:dyDescent="0.3">
      <c r="A23" s="65">
        <f>A22+(($C$18-$B$18)/$D$18)</f>
        <v>1500000</v>
      </c>
      <c r="B23" s="65">
        <f t="shared" si="0"/>
        <v>2551.7342354618013</v>
      </c>
      <c r="C23" s="66">
        <f t="shared" ref="C23:C42" si="1">B23*$G$12</f>
        <v>29421.495734874567</v>
      </c>
      <c r="D23" s="90">
        <f>(B23-B22)/A23</f>
        <v>1.7011561569745342E-3</v>
      </c>
    </row>
    <row r="24" spans="1:4" x14ac:dyDescent="0.3">
      <c r="A24" s="65">
        <f t="shared" ref="A24:A42" si="2">A23+(($C$18-$B$18)/$D$18)</f>
        <v>3000000</v>
      </c>
      <c r="B24" s="65">
        <f t="shared" si="0"/>
        <v>5041.6364102456719</v>
      </c>
      <c r="C24" s="66">
        <f t="shared" si="1"/>
        <v>58130.06781013259</v>
      </c>
      <c r="D24" s="90">
        <f t="shared" ref="D24:D42" si="3">(B24-B23)/A24</f>
        <v>8.2996739159462351E-4</v>
      </c>
    </row>
    <row r="25" spans="1:4" x14ac:dyDescent="0.3">
      <c r="A25" s="65">
        <f t="shared" si="2"/>
        <v>4500000</v>
      </c>
      <c r="B25" s="65">
        <f t="shared" si="0"/>
        <v>7471.1461139842868</v>
      </c>
      <c r="C25" s="66">
        <f t="shared" si="1"/>
        <v>86142.314694238827</v>
      </c>
      <c r="D25" s="90">
        <f t="shared" si="3"/>
        <v>5.3989104527524777E-4</v>
      </c>
    </row>
    <row r="26" spans="1:4" x14ac:dyDescent="0.3">
      <c r="A26" s="65">
        <f t="shared" si="2"/>
        <v>6000000</v>
      </c>
      <c r="B26" s="65">
        <f t="shared" si="0"/>
        <v>9841.6722902022302</v>
      </c>
      <c r="C26" s="66">
        <f t="shared" si="1"/>
        <v>113474.48150603171</v>
      </c>
      <c r="D26" s="90">
        <f t="shared" si="3"/>
        <v>3.9508769603632392E-4</v>
      </c>
    </row>
    <row r="27" spans="1:4" x14ac:dyDescent="0.3">
      <c r="A27" s="65">
        <f t="shared" si="2"/>
        <v>7500000</v>
      </c>
      <c r="B27" s="65">
        <f t="shared" si="0"/>
        <v>12154.593746315688</v>
      </c>
      <c r="C27" s="66">
        <f t="shared" si="1"/>
        <v>140142.46589501988</v>
      </c>
      <c r="D27" s="90">
        <f t="shared" si="3"/>
        <v>3.0838952748179436E-4</v>
      </c>
    </row>
    <row r="28" spans="1:4" x14ac:dyDescent="0.3">
      <c r="A28" s="65">
        <f t="shared" si="2"/>
        <v>9000000</v>
      </c>
      <c r="B28" s="65">
        <f t="shared" si="0"/>
        <v>14411.259662600234</v>
      </c>
      <c r="C28" s="66">
        <f t="shared" si="1"/>
        <v>166161.82390978068</v>
      </c>
      <c r="D28" s="90">
        <f t="shared" si="3"/>
        <v>2.5074065736494959E-4</v>
      </c>
    </row>
    <row r="29" spans="1:4" x14ac:dyDescent="0.3">
      <c r="A29" s="65">
        <f t="shared" si="2"/>
        <v>10500000</v>
      </c>
      <c r="B29" s="65">
        <f t="shared" si="0"/>
        <v>16612.990099654533</v>
      </c>
      <c r="C29" s="66">
        <f t="shared" si="1"/>
        <v>191547.77584901676</v>
      </c>
      <c r="D29" s="90">
        <f t="shared" si="3"/>
        <v>2.0968861305279037E-4</v>
      </c>
    </row>
    <row r="30" spans="1:4" x14ac:dyDescent="0.3">
      <c r="A30" s="65">
        <f t="shared" si="2"/>
        <v>12000000</v>
      </c>
      <c r="B30" s="65">
        <f t="shared" si="0"/>
        <v>18761.07650389336</v>
      </c>
      <c r="C30" s="66">
        <f t="shared" si="1"/>
        <v>216315.21208989044</v>
      </c>
      <c r="D30" s="90">
        <f t="shared" si="3"/>
        <v>1.7900720035323562E-4</v>
      </c>
    </row>
    <row r="31" spans="1:4" x14ac:dyDescent="0.3">
      <c r="A31" s="65">
        <f t="shared" si="2"/>
        <v>13500000</v>
      </c>
      <c r="B31" s="65">
        <f t="shared" si="0"/>
        <v>20856.782210671343</v>
      </c>
      <c r="C31" s="66">
        <f t="shared" si="1"/>
        <v>240478.69888904056</v>
      </c>
      <c r="D31" s="90">
        <f t="shared" si="3"/>
        <v>1.5523745976133202E-4</v>
      </c>
    </row>
    <row r="32" spans="1:4" x14ac:dyDescent="0.3">
      <c r="A32" s="65">
        <f t="shared" si="2"/>
        <v>15000000</v>
      </c>
      <c r="B32" s="65">
        <f t="shared" si="0"/>
        <v>22901.342944648117</v>
      </c>
      <c r="C32" s="66">
        <f t="shared" si="1"/>
        <v>264052.48415179277</v>
      </c>
      <c r="D32" s="90">
        <f t="shared" si="3"/>
        <v>1.3630404893178494E-4</v>
      </c>
    </row>
    <row r="33" spans="1:4" x14ac:dyDescent="0.3">
      <c r="A33" s="65">
        <f t="shared" si="2"/>
        <v>16500000</v>
      </c>
      <c r="B33" s="65">
        <f t="shared" si="0"/>
        <v>24895.967317032628</v>
      </c>
      <c r="C33" s="66">
        <f t="shared" si="1"/>
        <v>287050.50316538621</v>
      </c>
      <c r="D33" s="90">
        <f t="shared" si="3"/>
        <v>1.2088632559906127E-4</v>
      </c>
    </row>
    <row r="34" spans="1:4" x14ac:dyDescent="0.3">
      <c r="A34" s="65">
        <f>A33+(($C$18-$B$18)/$D$18)</f>
        <v>18000000</v>
      </c>
      <c r="B34" s="65">
        <f t="shared" si="0"/>
        <v>26841.837319366634</v>
      </c>
      <c r="C34" s="66">
        <f t="shared" si="1"/>
        <v>309486.3842922973</v>
      </c>
      <c r="D34" s="90">
        <f t="shared" si="3"/>
        <v>1.0810388901855589E-4</v>
      </c>
    </row>
    <row r="35" spans="1:4" x14ac:dyDescent="0.3">
      <c r="A35" s="65">
        <f t="shared" si="2"/>
        <v>19500000</v>
      </c>
      <c r="B35" s="65">
        <f t="shared" si="0"/>
        <v>28740.108813551255</v>
      </c>
      <c r="C35" s="66">
        <f t="shared" si="1"/>
        <v>331373.45462024596</v>
      </c>
      <c r="D35" s="90">
        <f t="shared" si="3"/>
        <v>9.7347256112031825E-5</v>
      </c>
    </row>
    <row r="36" spans="1:4" x14ac:dyDescent="0.3">
      <c r="A36" s="65">
        <f t="shared" si="2"/>
        <v>21000000</v>
      </c>
      <c r="B36" s="65">
        <f t="shared" si="0"/>
        <v>30591.912017822266</v>
      </c>
      <c r="C36" s="66">
        <f t="shared" si="1"/>
        <v>352724.74556549068</v>
      </c>
      <c r="D36" s="90">
        <f t="shared" si="3"/>
        <v>8.8181104965286247E-5</v>
      </c>
    </row>
    <row r="37" spans="1:4" x14ac:dyDescent="0.3">
      <c r="A37" s="65">
        <f t="shared" si="2"/>
        <v>22500000</v>
      </c>
      <c r="B37" s="65">
        <f t="shared" si="0"/>
        <v>32398.351988411509</v>
      </c>
      <c r="C37" s="66">
        <f t="shared" si="1"/>
        <v>373552.9984263847</v>
      </c>
      <c r="D37" s="90">
        <f t="shared" si="3"/>
        <v>8.0286220915077461E-5</v>
      </c>
    </row>
    <row r="38" spans="1:4" x14ac:dyDescent="0.3">
      <c r="A38" s="65">
        <f t="shared" si="2"/>
        <v>24000000</v>
      </c>
      <c r="B38" s="65">
        <f t="shared" si="0"/>
        <v>34160.509096663445</v>
      </c>
      <c r="C38" s="66">
        <f t="shared" si="1"/>
        <v>393870.66988452949</v>
      </c>
      <c r="D38" s="90">
        <f t="shared" si="3"/>
        <v>7.34232128438307E-5</v>
      </c>
    </row>
    <row r="39" spans="1:4" x14ac:dyDescent="0.3">
      <c r="A39" s="65">
        <f t="shared" si="2"/>
        <v>25500000</v>
      </c>
      <c r="B39" s="65">
        <f t="shared" si="0"/>
        <v>35879.439501366578</v>
      </c>
      <c r="C39" s="66">
        <f t="shared" si="1"/>
        <v>413689.93745075661</v>
      </c>
      <c r="D39" s="90">
        <f t="shared" si="3"/>
        <v>6.7409035478554222E-5</v>
      </c>
    </row>
    <row r="40" spans="1:4" x14ac:dyDescent="0.3">
      <c r="A40" s="65">
        <f t="shared" si="2"/>
        <v>27000000</v>
      </c>
      <c r="B40" s="65">
        <f t="shared" si="0"/>
        <v>37556.175616119057</v>
      </c>
      <c r="C40" s="66">
        <f t="shared" si="1"/>
        <v>433022.70485385269</v>
      </c>
      <c r="D40" s="90">
        <f t="shared" si="3"/>
        <v>6.2101337583425143E-5</v>
      </c>
    </row>
    <row r="41" spans="1:4" x14ac:dyDescent="0.3">
      <c r="A41" s="65">
        <f>A40+(($C$18-$B$18)/$D$18)</f>
        <v>28500000</v>
      </c>
      <c r="B41" s="65">
        <f t="shared" si="0"/>
        <v>39191.726571533829</v>
      </c>
      <c r="C41" s="66">
        <f t="shared" si="1"/>
        <v>451880.60736978502</v>
      </c>
      <c r="D41" s="90">
        <f t="shared" si="3"/>
        <v>5.7387752821570949E-5</v>
      </c>
    </row>
    <row r="42" spans="1:4" x14ac:dyDescent="0.3">
      <c r="A42" s="65">
        <f t="shared" si="2"/>
        <v>30000000</v>
      </c>
      <c r="B42" s="65">
        <f t="shared" si="0"/>
        <v>40787.078672117554</v>
      </c>
      <c r="C42" s="66">
        <f t="shared" si="1"/>
        <v>470275.01708951534</v>
      </c>
      <c r="D42" s="90">
        <f t="shared" si="3"/>
        <v>5.3178403352790822E-5</v>
      </c>
    </row>
  </sheetData>
  <mergeCells count="11">
    <mergeCell ref="A17:A18"/>
    <mergeCell ref="A20:B20"/>
    <mergeCell ref="A11:A12"/>
    <mergeCell ref="G7:H7"/>
    <mergeCell ref="J11:J12"/>
    <mergeCell ref="J13:Q14"/>
    <mergeCell ref="B4:F4"/>
    <mergeCell ref="A7:A9"/>
    <mergeCell ref="B7:C7"/>
    <mergeCell ref="D7:F7"/>
    <mergeCell ref="A13:F1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HCC Response S Curve 3</vt:lpstr>
    </vt:vector>
  </TitlesOfParts>
  <Company>Merck</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Merck &amp; Co., Inc.</dc:creator>
  <cp:lastModifiedBy>Merck &amp; Co., Inc.</cp:lastModifiedBy>
  <dcterms:created xsi:type="dcterms:W3CDTF">2013-03-26T11:28:18Z</dcterms:created>
  <dcterms:modified xsi:type="dcterms:W3CDTF">2013-04-19T22:58:47Z</dcterms:modified>
</cp:coreProperties>
</file>