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845" firstSheet="2" activeTab="5"/>
  </bookViews>
  <sheets>
    <sheet name="JAN Sample Curve - TRx" sheetId="6" r:id="rId1"/>
    <sheet name="JMT Sample Curve - TRx" sheetId="7" r:id="rId2"/>
    <sheet name="TOT Sample Curve - TRx" sheetId="9" r:id="rId3"/>
    <sheet name="JAN Sample Curve" sheetId="1" r:id="rId4"/>
    <sheet name="JMT Sample Curve" sheetId="4" r:id="rId5"/>
    <sheet name="TOT Sample Curve" sheetId="5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Q44" i="7" l="1"/>
  <c r="Q44" i="6"/>
  <c r="Q45" i="9"/>
  <c r="P45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51" i="9"/>
  <c r="P43" i="9"/>
  <c r="P42" i="9"/>
  <c r="D91" i="9"/>
  <c r="E91" i="9" s="1"/>
  <c r="C91" i="9"/>
  <c r="B91" i="9"/>
  <c r="E90" i="9"/>
  <c r="D90" i="9"/>
  <c r="C90" i="9"/>
  <c r="B90" i="9"/>
  <c r="E89" i="9"/>
  <c r="C89" i="9"/>
  <c r="B89" i="9"/>
  <c r="D89" i="9" s="1"/>
  <c r="C88" i="9"/>
  <c r="B88" i="9"/>
  <c r="D88" i="9" s="1"/>
  <c r="D87" i="9"/>
  <c r="C87" i="9"/>
  <c r="B87" i="9"/>
  <c r="D86" i="9"/>
  <c r="C86" i="9"/>
  <c r="B86" i="9"/>
  <c r="C85" i="9"/>
  <c r="B85" i="9"/>
  <c r="D85" i="9" s="1"/>
  <c r="C84" i="9"/>
  <c r="B84" i="9"/>
  <c r="D84" i="9" s="1"/>
  <c r="D83" i="9"/>
  <c r="E83" i="9" s="1"/>
  <c r="C83" i="9"/>
  <c r="B83" i="9"/>
  <c r="E82" i="9"/>
  <c r="D82" i="9"/>
  <c r="C82" i="9"/>
  <c r="B82" i="9"/>
  <c r="E81" i="9"/>
  <c r="C81" i="9"/>
  <c r="B81" i="9"/>
  <c r="D81" i="9" s="1"/>
  <c r="C80" i="9"/>
  <c r="B80" i="9"/>
  <c r="D80" i="9" s="1"/>
  <c r="D79" i="9"/>
  <c r="C79" i="9"/>
  <c r="B79" i="9"/>
  <c r="D78" i="9"/>
  <c r="C78" i="9"/>
  <c r="B78" i="9"/>
  <c r="C77" i="9"/>
  <c r="B77" i="9"/>
  <c r="D77" i="9" s="1"/>
  <c r="C76" i="9"/>
  <c r="B76" i="9"/>
  <c r="D76" i="9" s="1"/>
  <c r="D75" i="9"/>
  <c r="E75" i="9" s="1"/>
  <c r="C75" i="9"/>
  <c r="B75" i="9"/>
  <c r="E74" i="9"/>
  <c r="D74" i="9"/>
  <c r="C74" i="9"/>
  <c r="B74" i="9"/>
  <c r="E73" i="9"/>
  <c r="C73" i="9"/>
  <c r="B73" i="9"/>
  <c r="D73" i="9" s="1"/>
  <c r="C72" i="9"/>
  <c r="B72" i="9"/>
  <c r="D72" i="9" s="1"/>
  <c r="D71" i="9"/>
  <c r="C71" i="9"/>
  <c r="B71" i="9"/>
  <c r="D70" i="9"/>
  <c r="C70" i="9"/>
  <c r="B70" i="9"/>
  <c r="C69" i="9"/>
  <c r="B69" i="9"/>
  <c r="D69" i="9" s="1"/>
  <c r="C68" i="9"/>
  <c r="B68" i="9"/>
  <c r="D68" i="9" s="1"/>
  <c r="D67" i="9"/>
  <c r="E67" i="9" s="1"/>
  <c r="C67" i="9"/>
  <c r="B67" i="9"/>
  <c r="E66" i="9"/>
  <c r="D66" i="9"/>
  <c r="C66" i="9"/>
  <c r="B66" i="9"/>
  <c r="E65" i="9"/>
  <c r="C65" i="9"/>
  <c r="B65" i="9"/>
  <c r="D65" i="9" s="1"/>
  <c r="C64" i="9"/>
  <c r="B64" i="9"/>
  <c r="D64" i="9" s="1"/>
  <c r="D63" i="9"/>
  <c r="C63" i="9"/>
  <c r="B63" i="9"/>
  <c r="D62" i="9"/>
  <c r="C62" i="9"/>
  <c r="B62" i="9"/>
  <c r="C61" i="9"/>
  <c r="B61" i="9"/>
  <c r="D61" i="9" s="1"/>
  <c r="C60" i="9"/>
  <c r="B60" i="9"/>
  <c r="D60" i="9" s="1"/>
  <c r="D59" i="9"/>
  <c r="E59" i="9" s="1"/>
  <c r="C59" i="9"/>
  <c r="B59" i="9"/>
  <c r="E58" i="9"/>
  <c r="D58" i="9"/>
  <c r="C58" i="9"/>
  <c r="B58" i="9"/>
  <c r="E57" i="9"/>
  <c r="C57" i="9"/>
  <c r="B57" i="9"/>
  <c r="D57" i="9" s="1"/>
  <c r="C56" i="9"/>
  <c r="B56" i="9"/>
  <c r="D56" i="9" s="1"/>
  <c r="D55" i="9"/>
  <c r="C55" i="9"/>
  <c r="B55" i="9"/>
  <c r="D54" i="9"/>
  <c r="C54" i="9"/>
  <c r="B54" i="9"/>
  <c r="C53" i="9"/>
  <c r="B53" i="9"/>
  <c r="D53" i="9" s="1"/>
  <c r="C52" i="9"/>
  <c r="B52" i="9"/>
  <c r="D52" i="9" s="1"/>
  <c r="D51" i="9"/>
  <c r="E51" i="9" s="1"/>
  <c r="C51" i="9"/>
  <c r="B51" i="9"/>
  <c r="D46" i="9"/>
  <c r="C46" i="9"/>
  <c r="B46" i="9"/>
  <c r="D45" i="9"/>
  <c r="C45" i="9"/>
  <c r="B45" i="9"/>
  <c r="D44" i="9"/>
  <c r="C44" i="9"/>
  <c r="B44" i="9"/>
  <c r="D43" i="9"/>
  <c r="C43" i="9"/>
  <c r="B43" i="9"/>
  <c r="C42" i="9"/>
  <c r="B42" i="9"/>
  <c r="D42" i="9" s="1"/>
  <c r="E42" i="9" s="1"/>
  <c r="C41" i="9"/>
  <c r="B41" i="9"/>
  <c r="D41" i="9" s="1"/>
  <c r="E41" i="9" s="1"/>
  <c r="C40" i="9"/>
  <c r="B40" i="9"/>
  <c r="D40" i="9" s="1"/>
  <c r="C39" i="9"/>
  <c r="B39" i="9"/>
  <c r="D39" i="9" s="1"/>
  <c r="E39" i="9" s="1"/>
  <c r="C38" i="9"/>
  <c r="B38" i="9"/>
  <c r="D38" i="9" s="1"/>
  <c r="C37" i="9"/>
  <c r="B37" i="9"/>
  <c r="D37" i="9" s="1"/>
  <c r="E37" i="9" s="1"/>
  <c r="C36" i="9"/>
  <c r="B36" i="9"/>
  <c r="D36" i="9" s="1"/>
  <c r="C35" i="9"/>
  <c r="B35" i="9"/>
  <c r="D35" i="9" s="1"/>
  <c r="E35" i="9" s="1"/>
  <c r="C34" i="9"/>
  <c r="B34" i="9"/>
  <c r="D34" i="9" s="1"/>
  <c r="C33" i="9"/>
  <c r="B33" i="9"/>
  <c r="D33" i="9" s="1"/>
  <c r="E33" i="9" s="1"/>
  <c r="C32" i="9"/>
  <c r="B32" i="9"/>
  <c r="D32" i="9" s="1"/>
  <c r="C31" i="9"/>
  <c r="B31" i="9"/>
  <c r="D31" i="9" s="1"/>
  <c r="E31" i="9" s="1"/>
  <c r="D30" i="9"/>
  <c r="E30" i="9" s="1"/>
  <c r="C30" i="9"/>
  <c r="B30" i="9"/>
  <c r="D29" i="9"/>
  <c r="E29" i="9" s="1"/>
  <c r="C29" i="9"/>
  <c r="B29" i="9"/>
  <c r="D28" i="9"/>
  <c r="E28" i="9" s="1"/>
  <c r="C28" i="9"/>
  <c r="B28" i="9"/>
  <c r="N24" i="9"/>
  <c r="M23" i="9"/>
  <c r="L23" i="9"/>
  <c r="L25" i="9" s="1"/>
  <c r="J23" i="9"/>
  <c r="I23" i="9"/>
  <c r="G23" i="9"/>
  <c r="I25" i="9" s="1"/>
  <c r="F23" i="9"/>
  <c r="E45" i="9" s="1"/>
  <c r="C23" i="9"/>
  <c r="B23" i="9"/>
  <c r="K22" i="9"/>
  <c r="H22" i="9"/>
  <c r="K21" i="9"/>
  <c r="H21" i="9"/>
  <c r="H23" i="9" s="1"/>
  <c r="K20" i="9"/>
  <c r="K23" i="9" s="1"/>
  <c r="K24" i="9" s="1"/>
  <c r="H20" i="9"/>
  <c r="N14" i="9"/>
  <c r="N12" i="9"/>
  <c r="P44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50" i="7"/>
  <c r="P41" i="7"/>
  <c r="P42" i="7"/>
  <c r="E90" i="7"/>
  <c r="C90" i="7"/>
  <c r="B90" i="7"/>
  <c r="D90" i="7" s="1"/>
  <c r="C89" i="7"/>
  <c r="B89" i="7"/>
  <c r="D89" i="7" s="1"/>
  <c r="D88" i="7"/>
  <c r="E88" i="7" s="1"/>
  <c r="C88" i="7"/>
  <c r="B88" i="7"/>
  <c r="D87" i="7"/>
  <c r="E87" i="7" s="1"/>
  <c r="C87" i="7"/>
  <c r="B87" i="7"/>
  <c r="E86" i="7"/>
  <c r="C86" i="7"/>
  <c r="B86" i="7"/>
  <c r="D86" i="7" s="1"/>
  <c r="C85" i="7"/>
  <c r="B85" i="7"/>
  <c r="D85" i="7" s="1"/>
  <c r="D84" i="7"/>
  <c r="E84" i="7" s="1"/>
  <c r="C84" i="7"/>
  <c r="B84" i="7"/>
  <c r="D83" i="7"/>
  <c r="E83" i="7" s="1"/>
  <c r="C83" i="7"/>
  <c r="B83" i="7"/>
  <c r="E82" i="7"/>
  <c r="C82" i="7"/>
  <c r="B82" i="7"/>
  <c r="D82" i="7" s="1"/>
  <c r="C81" i="7"/>
  <c r="B81" i="7"/>
  <c r="D81" i="7" s="1"/>
  <c r="D80" i="7"/>
  <c r="E80" i="7" s="1"/>
  <c r="C80" i="7"/>
  <c r="B80" i="7"/>
  <c r="D79" i="7"/>
  <c r="C79" i="7"/>
  <c r="B79" i="7"/>
  <c r="C78" i="7"/>
  <c r="B78" i="7"/>
  <c r="D78" i="7" s="1"/>
  <c r="C77" i="7"/>
  <c r="B77" i="7"/>
  <c r="D77" i="7" s="1"/>
  <c r="D76" i="7"/>
  <c r="E76" i="7" s="1"/>
  <c r="C76" i="7"/>
  <c r="B76" i="7"/>
  <c r="D75" i="7"/>
  <c r="E75" i="7" s="1"/>
  <c r="C75" i="7"/>
  <c r="B75" i="7"/>
  <c r="E74" i="7"/>
  <c r="C74" i="7"/>
  <c r="B74" i="7"/>
  <c r="D74" i="7" s="1"/>
  <c r="C73" i="7"/>
  <c r="B73" i="7"/>
  <c r="D73" i="7" s="1"/>
  <c r="D72" i="7"/>
  <c r="E72" i="7" s="1"/>
  <c r="C72" i="7"/>
  <c r="B72" i="7"/>
  <c r="D71" i="7"/>
  <c r="C71" i="7"/>
  <c r="B71" i="7"/>
  <c r="C70" i="7"/>
  <c r="B70" i="7"/>
  <c r="D70" i="7" s="1"/>
  <c r="C69" i="7"/>
  <c r="B69" i="7"/>
  <c r="D69" i="7" s="1"/>
  <c r="D68" i="7"/>
  <c r="E68" i="7" s="1"/>
  <c r="C68" i="7"/>
  <c r="B68" i="7"/>
  <c r="D67" i="7"/>
  <c r="E67" i="7" s="1"/>
  <c r="C67" i="7"/>
  <c r="B67" i="7"/>
  <c r="E66" i="7"/>
  <c r="C66" i="7"/>
  <c r="B66" i="7"/>
  <c r="D66" i="7" s="1"/>
  <c r="C65" i="7"/>
  <c r="B65" i="7"/>
  <c r="D65" i="7" s="1"/>
  <c r="D64" i="7"/>
  <c r="E64" i="7" s="1"/>
  <c r="C64" i="7"/>
  <c r="B64" i="7"/>
  <c r="D63" i="7"/>
  <c r="C63" i="7"/>
  <c r="B63" i="7"/>
  <c r="C62" i="7"/>
  <c r="B62" i="7"/>
  <c r="D62" i="7" s="1"/>
  <c r="C61" i="7"/>
  <c r="B61" i="7"/>
  <c r="D61" i="7" s="1"/>
  <c r="D60" i="7"/>
  <c r="E60" i="7" s="1"/>
  <c r="C60" i="7"/>
  <c r="B60" i="7"/>
  <c r="D59" i="7"/>
  <c r="E59" i="7" s="1"/>
  <c r="C59" i="7"/>
  <c r="B59" i="7"/>
  <c r="E58" i="7"/>
  <c r="C58" i="7"/>
  <c r="B58" i="7"/>
  <c r="D58" i="7" s="1"/>
  <c r="C57" i="7"/>
  <c r="B57" i="7"/>
  <c r="D57" i="7" s="1"/>
  <c r="D56" i="7"/>
  <c r="E56" i="7" s="1"/>
  <c r="C56" i="7"/>
  <c r="B56" i="7"/>
  <c r="D55" i="7"/>
  <c r="C55" i="7"/>
  <c r="B55" i="7"/>
  <c r="C54" i="7"/>
  <c r="B54" i="7"/>
  <c r="D54" i="7" s="1"/>
  <c r="C53" i="7"/>
  <c r="B53" i="7"/>
  <c r="D53" i="7" s="1"/>
  <c r="D52" i="7"/>
  <c r="E52" i="7" s="1"/>
  <c r="C52" i="7"/>
  <c r="B52" i="7"/>
  <c r="D51" i="7"/>
  <c r="E51" i="7" s="1"/>
  <c r="C51" i="7"/>
  <c r="B51" i="7"/>
  <c r="E50" i="7"/>
  <c r="C50" i="7"/>
  <c r="B50" i="7"/>
  <c r="D50" i="7" s="1"/>
  <c r="E45" i="7"/>
  <c r="C45" i="7"/>
  <c r="B45" i="7"/>
  <c r="D45" i="7" s="1"/>
  <c r="C44" i="7"/>
  <c r="B44" i="7"/>
  <c r="D44" i="7" s="1"/>
  <c r="E44" i="7" s="1"/>
  <c r="C43" i="7"/>
  <c r="B43" i="7"/>
  <c r="D43" i="7" s="1"/>
  <c r="E43" i="7" s="1"/>
  <c r="C42" i="7"/>
  <c r="B42" i="7"/>
  <c r="D42" i="7" s="1"/>
  <c r="E42" i="7" s="1"/>
  <c r="D41" i="7"/>
  <c r="E41" i="7" s="1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L24" i="7"/>
  <c r="M22" i="7"/>
  <c r="N23" i="7" s="1"/>
  <c r="L22" i="7"/>
  <c r="J22" i="7"/>
  <c r="I22" i="7"/>
  <c r="G22" i="7"/>
  <c r="I24" i="7" s="1"/>
  <c r="F22" i="7"/>
  <c r="C22" i="7"/>
  <c r="B22" i="7"/>
  <c r="K21" i="7"/>
  <c r="K22" i="7" s="1"/>
  <c r="K23" i="7" s="1"/>
  <c r="H21" i="7"/>
  <c r="K20" i="7"/>
  <c r="H20" i="7"/>
  <c r="H22" i="7" s="1"/>
  <c r="N14" i="7"/>
  <c r="N12" i="7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50" i="6"/>
  <c r="P44" i="6"/>
  <c r="P42" i="6"/>
  <c r="P41" i="6"/>
  <c r="C91" i="6"/>
  <c r="B91" i="6"/>
  <c r="D91" i="6" s="1"/>
  <c r="E91" i="6" s="1"/>
  <c r="D90" i="6"/>
  <c r="C90" i="6"/>
  <c r="B90" i="6"/>
  <c r="E89" i="6"/>
  <c r="D89" i="6"/>
  <c r="C89" i="6"/>
  <c r="B89" i="6"/>
  <c r="D88" i="6"/>
  <c r="C88" i="6"/>
  <c r="B88" i="6"/>
  <c r="E87" i="6"/>
  <c r="C87" i="6"/>
  <c r="B87" i="6"/>
  <c r="D87" i="6" s="1"/>
  <c r="C86" i="6"/>
  <c r="B86" i="6"/>
  <c r="D86" i="6" s="1"/>
  <c r="D85" i="6"/>
  <c r="C85" i="6"/>
  <c r="B85" i="6"/>
  <c r="C84" i="6"/>
  <c r="B84" i="6"/>
  <c r="D84" i="6" s="1"/>
  <c r="C83" i="6"/>
  <c r="B83" i="6"/>
  <c r="D83" i="6" s="1"/>
  <c r="C82" i="6"/>
  <c r="B82" i="6"/>
  <c r="D82" i="6" s="1"/>
  <c r="E81" i="6"/>
  <c r="D81" i="6"/>
  <c r="C81" i="6"/>
  <c r="B81" i="6"/>
  <c r="C80" i="6"/>
  <c r="B80" i="6"/>
  <c r="D80" i="6" s="1"/>
  <c r="C79" i="6"/>
  <c r="B79" i="6"/>
  <c r="D79" i="6" s="1"/>
  <c r="E79" i="6" s="1"/>
  <c r="D78" i="6"/>
  <c r="E78" i="6" s="1"/>
  <c r="C78" i="6"/>
  <c r="B78" i="6"/>
  <c r="C77" i="6"/>
  <c r="B77" i="6"/>
  <c r="D77" i="6" s="1"/>
  <c r="E77" i="6" s="1"/>
  <c r="D76" i="6"/>
  <c r="C76" i="6"/>
  <c r="B76" i="6"/>
  <c r="E75" i="6"/>
  <c r="C75" i="6"/>
  <c r="B75" i="6"/>
  <c r="D75" i="6" s="1"/>
  <c r="C74" i="6"/>
  <c r="B74" i="6"/>
  <c r="D74" i="6" s="1"/>
  <c r="C73" i="6"/>
  <c r="B73" i="6"/>
  <c r="D73" i="6" s="1"/>
  <c r="C72" i="6"/>
  <c r="B72" i="6"/>
  <c r="D72" i="6" s="1"/>
  <c r="C71" i="6"/>
  <c r="B71" i="6"/>
  <c r="D71" i="6" s="1"/>
  <c r="E71" i="6" s="1"/>
  <c r="D70" i="6"/>
  <c r="E70" i="6" s="1"/>
  <c r="C70" i="6"/>
  <c r="B70" i="6"/>
  <c r="C69" i="6"/>
  <c r="B69" i="6"/>
  <c r="D69" i="6" s="1"/>
  <c r="E69" i="6" s="1"/>
  <c r="D68" i="6"/>
  <c r="C68" i="6"/>
  <c r="B68" i="6"/>
  <c r="E67" i="6"/>
  <c r="C67" i="6"/>
  <c r="B67" i="6"/>
  <c r="D67" i="6" s="1"/>
  <c r="C66" i="6"/>
  <c r="B66" i="6"/>
  <c r="D66" i="6" s="1"/>
  <c r="C65" i="6"/>
  <c r="B65" i="6"/>
  <c r="D65" i="6" s="1"/>
  <c r="C64" i="6"/>
  <c r="B64" i="6"/>
  <c r="D64" i="6" s="1"/>
  <c r="C63" i="6"/>
  <c r="B63" i="6"/>
  <c r="D63" i="6" s="1"/>
  <c r="D62" i="6"/>
  <c r="E62" i="6" s="1"/>
  <c r="C62" i="6"/>
  <c r="B62" i="6"/>
  <c r="C61" i="6"/>
  <c r="B61" i="6"/>
  <c r="D61" i="6" s="1"/>
  <c r="E61" i="6" s="1"/>
  <c r="D60" i="6"/>
  <c r="C60" i="6"/>
  <c r="B60" i="6"/>
  <c r="E59" i="6"/>
  <c r="C59" i="6"/>
  <c r="B59" i="6"/>
  <c r="D59" i="6" s="1"/>
  <c r="C58" i="6"/>
  <c r="B58" i="6"/>
  <c r="D58" i="6" s="1"/>
  <c r="C57" i="6"/>
  <c r="B57" i="6"/>
  <c r="D57" i="6" s="1"/>
  <c r="C56" i="6"/>
  <c r="B56" i="6"/>
  <c r="D56" i="6" s="1"/>
  <c r="C55" i="6"/>
  <c r="B55" i="6"/>
  <c r="D55" i="6" s="1"/>
  <c r="E55" i="6" s="1"/>
  <c r="D54" i="6"/>
  <c r="E54" i="6" s="1"/>
  <c r="C54" i="6"/>
  <c r="B54" i="6"/>
  <c r="C53" i="6"/>
  <c r="B53" i="6"/>
  <c r="D53" i="6" s="1"/>
  <c r="E53" i="6" s="1"/>
  <c r="D52" i="6"/>
  <c r="E52" i="6" s="1"/>
  <c r="C52" i="6"/>
  <c r="B52" i="6"/>
  <c r="E51" i="6"/>
  <c r="C51" i="6"/>
  <c r="B51" i="6"/>
  <c r="D51" i="6" s="1"/>
  <c r="C50" i="6"/>
  <c r="B50" i="6"/>
  <c r="D50" i="6" s="1"/>
  <c r="C45" i="6"/>
  <c r="B45" i="6"/>
  <c r="D45" i="6" s="1"/>
  <c r="E45" i="6" s="1"/>
  <c r="E44" i="6"/>
  <c r="C44" i="6"/>
  <c r="B44" i="6"/>
  <c r="D44" i="6" s="1"/>
  <c r="E43" i="6"/>
  <c r="C43" i="6"/>
  <c r="B43" i="6"/>
  <c r="D43" i="6" s="1"/>
  <c r="C42" i="6"/>
  <c r="B42" i="6"/>
  <c r="D42" i="6" s="1"/>
  <c r="E42" i="6" s="1"/>
  <c r="C41" i="6"/>
  <c r="B41" i="6"/>
  <c r="D41" i="6" s="1"/>
  <c r="E41" i="6" s="1"/>
  <c r="C40" i="6"/>
  <c r="B40" i="6"/>
  <c r="D40" i="6" s="1"/>
  <c r="E40" i="6" s="1"/>
  <c r="E39" i="6"/>
  <c r="C39" i="6"/>
  <c r="B39" i="6"/>
  <c r="D39" i="6" s="1"/>
  <c r="E38" i="6"/>
  <c r="C38" i="6"/>
  <c r="B38" i="6"/>
  <c r="D38" i="6" s="1"/>
  <c r="C37" i="6"/>
  <c r="B37" i="6"/>
  <c r="D37" i="6" s="1"/>
  <c r="E37" i="6" s="1"/>
  <c r="C36" i="6"/>
  <c r="B36" i="6"/>
  <c r="D36" i="6" s="1"/>
  <c r="E36" i="6" s="1"/>
  <c r="E35" i="6"/>
  <c r="C35" i="6"/>
  <c r="B35" i="6"/>
  <c r="D35" i="6" s="1"/>
  <c r="E34" i="6"/>
  <c r="C34" i="6"/>
  <c r="B34" i="6"/>
  <c r="D34" i="6" s="1"/>
  <c r="C33" i="6"/>
  <c r="B33" i="6"/>
  <c r="D33" i="6" s="1"/>
  <c r="E33" i="6" s="1"/>
  <c r="C32" i="6"/>
  <c r="B32" i="6"/>
  <c r="D32" i="6" s="1"/>
  <c r="E32" i="6" s="1"/>
  <c r="C31" i="6"/>
  <c r="B31" i="6"/>
  <c r="D31" i="6" s="1"/>
  <c r="E31" i="6" s="1"/>
  <c r="C30" i="6"/>
  <c r="B30" i="6"/>
  <c r="D30" i="6" s="1"/>
  <c r="E30" i="6" s="1"/>
  <c r="C29" i="6"/>
  <c r="B29" i="6"/>
  <c r="D29" i="6" s="1"/>
  <c r="E29" i="6" s="1"/>
  <c r="C28" i="6"/>
  <c r="B28" i="6"/>
  <c r="D28" i="6" s="1"/>
  <c r="E28" i="6" s="1"/>
  <c r="C27" i="6"/>
  <c r="B27" i="6"/>
  <c r="D27" i="6" s="1"/>
  <c r="E27" i="6" s="1"/>
  <c r="L24" i="6"/>
  <c r="I24" i="6"/>
  <c r="N23" i="6"/>
  <c r="K22" i="6"/>
  <c r="L23" i="6" s="1"/>
  <c r="L40" i="6" s="1"/>
  <c r="H22" i="6"/>
  <c r="K23" i="6" s="1"/>
  <c r="F22" i="6"/>
  <c r="E85" i="6" s="1"/>
  <c r="C22" i="6"/>
  <c r="B22" i="6"/>
  <c r="G17" i="6"/>
  <c r="H16" i="6" s="1"/>
  <c r="N16" i="6"/>
  <c r="G16" i="6"/>
  <c r="G15" i="6"/>
  <c r="H14" i="6" s="1"/>
  <c r="N14" i="6"/>
  <c r="G14" i="6"/>
  <c r="G13" i="6"/>
  <c r="G12" i="6"/>
  <c r="G11" i="6"/>
  <c r="G10" i="6"/>
  <c r="G9" i="6"/>
  <c r="H24" i="9" l="1"/>
  <c r="F60" i="9" s="1"/>
  <c r="G60" i="9" s="1"/>
  <c r="I24" i="9"/>
  <c r="E60" i="9"/>
  <c r="E68" i="9"/>
  <c r="F75" i="9"/>
  <c r="G75" i="9" s="1"/>
  <c r="E84" i="9"/>
  <c r="H84" i="9"/>
  <c r="I84" i="9" s="1"/>
  <c r="J84" i="9" s="1"/>
  <c r="H61" i="9"/>
  <c r="I61" i="9" s="1"/>
  <c r="J61" i="9" s="1"/>
  <c r="L24" i="9"/>
  <c r="L41" i="9" s="1"/>
  <c r="E46" i="9"/>
  <c r="E54" i="9"/>
  <c r="E56" i="9"/>
  <c r="H56" i="9"/>
  <c r="I56" i="9" s="1"/>
  <c r="J56" i="9" s="1"/>
  <c r="E62" i="9"/>
  <c r="E64" i="9"/>
  <c r="E70" i="9"/>
  <c r="F71" i="9"/>
  <c r="G71" i="9" s="1"/>
  <c r="E72" i="9"/>
  <c r="E78" i="9"/>
  <c r="E80" i="9"/>
  <c r="F82" i="9"/>
  <c r="G82" i="9" s="1"/>
  <c r="E86" i="9"/>
  <c r="E88" i="9"/>
  <c r="H88" i="9"/>
  <c r="I88" i="9" s="1"/>
  <c r="J88" i="9" s="1"/>
  <c r="E52" i="9"/>
  <c r="F59" i="9"/>
  <c r="G59" i="9" s="1"/>
  <c r="E76" i="9"/>
  <c r="E32" i="9"/>
  <c r="E34" i="9"/>
  <c r="E36" i="9"/>
  <c r="E38" i="9"/>
  <c r="E40" i="9"/>
  <c r="E43" i="9"/>
  <c r="E44" i="9"/>
  <c r="E53" i="9"/>
  <c r="E55" i="9"/>
  <c r="E61" i="9"/>
  <c r="E63" i="9"/>
  <c r="E69" i="9"/>
  <c r="E71" i="9"/>
  <c r="E77" i="9"/>
  <c r="E79" i="9"/>
  <c r="E85" i="9"/>
  <c r="E87" i="9"/>
  <c r="H23" i="7"/>
  <c r="F57" i="7" s="1"/>
  <c r="G57" i="7" s="1"/>
  <c r="I23" i="7"/>
  <c r="F84" i="7"/>
  <c r="G84" i="7" s="1"/>
  <c r="E57" i="7"/>
  <c r="E65" i="7"/>
  <c r="E73" i="7"/>
  <c r="E81" i="7"/>
  <c r="H81" i="7"/>
  <c r="I81" i="7" s="1"/>
  <c r="J81" i="7" s="1"/>
  <c r="L23" i="7"/>
  <c r="E53" i="7"/>
  <c r="H53" i="7"/>
  <c r="I53" i="7" s="1"/>
  <c r="J53" i="7" s="1"/>
  <c r="E61" i="7"/>
  <c r="H61" i="7"/>
  <c r="I61" i="7" s="1"/>
  <c r="J61" i="7" s="1"/>
  <c r="E69" i="7"/>
  <c r="H69" i="7"/>
  <c r="I69" i="7" s="1"/>
  <c r="J69" i="7" s="1"/>
  <c r="E77" i="7"/>
  <c r="H77" i="7"/>
  <c r="I77" i="7" s="1"/>
  <c r="J77" i="7" s="1"/>
  <c r="E85" i="7"/>
  <c r="H86" i="7"/>
  <c r="I86" i="7" s="1"/>
  <c r="J86" i="7" s="1"/>
  <c r="E89" i="7"/>
  <c r="H54" i="7"/>
  <c r="I54" i="7" s="1"/>
  <c r="J54" i="7" s="1"/>
  <c r="E55" i="7"/>
  <c r="F59" i="7"/>
  <c r="G59" i="7" s="1"/>
  <c r="E63" i="7"/>
  <c r="E71" i="7"/>
  <c r="E79" i="7"/>
  <c r="H50" i="7"/>
  <c r="I50" i="7" s="1"/>
  <c r="J50" i="7" s="1"/>
  <c r="E54" i="7"/>
  <c r="H60" i="7"/>
  <c r="I60" i="7" s="1"/>
  <c r="J60" i="7" s="1"/>
  <c r="E62" i="7"/>
  <c r="E70" i="7"/>
  <c r="E78" i="7"/>
  <c r="H82" i="7"/>
  <c r="I82" i="7" s="1"/>
  <c r="J82" i="7" s="1"/>
  <c r="H88" i="7"/>
  <c r="I88" i="7" s="1"/>
  <c r="J88" i="7" s="1"/>
  <c r="L40" i="7"/>
  <c r="E50" i="6"/>
  <c r="H76" i="6"/>
  <c r="I76" i="6" s="1"/>
  <c r="J76" i="6" s="1"/>
  <c r="E80" i="6"/>
  <c r="H80" i="6"/>
  <c r="I80" i="6" s="1"/>
  <c r="J80" i="6" s="1"/>
  <c r="H68" i="6"/>
  <c r="I68" i="6" s="1"/>
  <c r="J68" i="6" s="1"/>
  <c r="E72" i="6"/>
  <c r="H72" i="6"/>
  <c r="I72" i="6" s="1"/>
  <c r="J72" i="6" s="1"/>
  <c r="E74" i="6"/>
  <c r="H74" i="6"/>
  <c r="I74" i="6" s="1"/>
  <c r="J74" i="6" s="1"/>
  <c r="H60" i="6"/>
  <c r="I60" i="6" s="1"/>
  <c r="J60" i="6" s="1"/>
  <c r="E64" i="6"/>
  <c r="H64" i="6"/>
  <c r="I64" i="6" s="1"/>
  <c r="J64" i="6" s="1"/>
  <c r="E66" i="6"/>
  <c r="H66" i="6"/>
  <c r="I66" i="6" s="1"/>
  <c r="J66" i="6" s="1"/>
  <c r="E82" i="6"/>
  <c r="H82" i="6"/>
  <c r="I82" i="6" s="1"/>
  <c r="J82" i="6" s="1"/>
  <c r="E84" i="6"/>
  <c r="H84" i="6"/>
  <c r="I84" i="6" s="1"/>
  <c r="J84" i="6" s="1"/>
  <c r="E56" i="6"/>
  <c r="H56" i="6"/>
  <c r="I56" i="6" s="1"/>
  <c r="J56" i="6" s="1"/>
  <c r="E58" i="6"/>
  <c r="E86" i="6"/>
  <c r="H86" i="6"/>
  <c r="I86" i="6" s="1"/>
  <c r="J86" i="6" s="1"/>
  <c r="H63" i="6"/>
  <c r="I63" i="6" s="1"/>
  <c r="J63" i="6" s="1"/>
  <c r="H23" i="6"/>
  <c r="H51" i="6"/>
  <c r="I51" i="6" s="1"/>
  <c r="J51" i="6" s="1"/>
  <c r="F53" i="6"/>
  <c r="G53" i="6" s="1"/>
  <c r="H54" i="6"/>
  <c r="I54" i="6" s="1"/>
  <c r="J54" i="6" s="1"/>
  <c r="H59" i="6"/>
  <c r="I59" i="6" s="1"/>
  <c r="J59" i="6" s="1"/>
  <c r="F61" i="6"/>
  <c r="G61" i="6" s="1"/>
  <c r="H62" i="6"/>
  <c r="I62" i="6" s="1"/>
  <c r="J62" i="6" s="1"/>
  <c r="E63" i="6"/>
  <c r="H67" i="6"/>
  <c r="I67" i="6" s="1"/>
  <c r="J67" i="6" s="1"/>
  <c r="F69" i="6"/>
  <c r="G69" i="6" s="1"/>
  <c r="H70" i="6"/>
  <c r="I70" i="6" s="1"/>
  <c r="J70" i="6" s="1"/>
  <c r="H75" i="6"/>
  <c r="I75" i="6" s="1"/>
  <c r="J75" i="6" s="1"/>
  <c r="F77" i="6"/>
  <c r="G77" i="6" s="1"/>
  <c r="H78" i="6"/>
  <c r="I78" i="6" s="1"/>
  <c r="J78" i="6" s="1"/>
  <c r="H87" i="6"/>
  <c r="I87" i="6" s="1"/>
  <c r="J87" i="6" s="1"/>
  <c r="F89" i="6"/>
  <c r="G89" i="6" s="1"/>
  <c r="F91" i="6"/>
  <c r="G91" i="6" s="1"/>
  <c r="I23" i="6"/>
  <c r="F51" i="6"/>
  <c r="G51" i="6" s="1"/>
  <c r="H52" i="6"/>
  <c r="I52" i="6" s="1"/>
  <c r="J52" i="6" s="1"/>
  <c r="H57" i="6"/>
  <c r="I57" i="6" s="1"/>
  <c r="J57" i="6" s="1"/>
  <c r="F59" i="6"/>
  <c r="G59" i="6" s="1"/>
  <c r="H65" i="6"/>
  <c r="I65" i="6" s="1"/>
  <c r="J65" i="6" s="1"/>
  <c r="F67" i="6"/>
  <c r="G67" i="6" s="1"/>
  <c r="H73" i="6"/>
  <c r="I73" i="6" s="1"/>
  <c r="J73" i="6" s="1"/>
  <c r="F75" i="6"/>
  <c r="G75" i="6" s="1"/>
  <c r="H83" i="6"/>
  <c r="I83" i="6" s="1"/>
  <c r="J83" i="6" s="1"/>
  <c r="F85" i="6"/>
  <c r="G85" i="6" s="1"/>
  <c r="F87" i="6"/>
  <c r="G87" i="6" s="1"/>
  <c r="H89" i="6"/>
  <c r="I89" i="6" s="1"/>
  <c r="J89" i="6" s="1"/>
  <c r="H55" i="6"/>
  <c r="I55" i="6" s="1"/>
  <c r="J55" i="6" s="1"/>
  <c r="F57" i="6"/>
  <c r="G57" i="6" s="1"/>
  <c r="F65" i="6"/>
  <c r="G65" i="6" s="1"/>
  <c r="H71" i="6"/>
  <c r="I71" i="6" s="1"/>
  <c r="J71" i="6" s="1"/>
  <c r="F73" i="6"/>
  <c r="G73" i="6" s="1"/>
  <c r="H79" i="6"/>
  <c r="I79" i="6" s="1"/>
  <c r="J79" i="6" s="1"/>
  <c r="F81" i="6"/>
  <c r="G81" i="6" s="1"/>
  <c r="F83" i="6"/>
  <c r="G83" i="6" s="1"/>
  <c r="H85" i="6"/>
  <c r="I85" i="6" s="1"/>
  <c r="J85" i="6" s="1"/>
  <c r="H53" i="6"/>
  <c r="I53" i="6" s="1"/>
  <c r="J53" i="6" s="1"/>
  <c r="F55" i="6"/>
  <c r="G55" i="6" s="1"/>
  <c r="E57" i="6"/>
  <c r="E60" i="6"/>
  <c r="H61" i="6"/>
  <c r="I61" i="6" s="1"/>
  <c r="J61" i="6" s="1"/>
  <c r="F63" i="6"/>
  <c r="G63" i="6" s="1"/>
  <c r="E65" i="6"/>
  <c r="E68" i="6"/>
  <c r="H69" i="6"/>
  <c r="I69" i="6" s="1"/>
  <c r="J69" i="6" s="1"/>
  <c r="F71" i="6"/>
  <c r="G71" i="6" s="1"/>
  <c r="E73" i="6"/>
  <c r="E76" i="6"/>
  <c r="H77" i="6"/>
  <c r="I77" i="6" s="1"/>
  <c r="J77" i="6" s="1"/>
  <c r="F79" i="6"/>
  <c r="G79" i="6" s="1"/>
  <c r="H81" i="6"/>
  <c r="I81" i="6" s="1"/>
  <c r="J81" i="6" s="1"/>
  <c r="E83" i="6"/>
  <c r="E88" i="6"/>
  <c r="E90" i="6"/>
  <c r="H91" i="6"/>
  <c r="I91" i="6" s="1"/>
  <c r="J91" i="6" s="1"/>
  <c r="L22" i="4"/>
  <c r="F68" i="9" l="1"/>
  <c r="G68" i="9" s="1"/>
  <c r="H62" i="9"/>
  <c r="I62" i="9" s="1"/>
  <c r="J62" i="9" s="1"/>
  <c r="H52" i="9"/>
  <c r="I52" i="9" s="1"/>
  <c r="J52" i="9" s="1"/>
  <c r="H53" i="9"/>
  <c r="I53" i="9" s="1"/>
  <c r="J53" i="9" s="1"/>
  <c r="H68" i="9"/>
  <c r="I68" i="9" s="1"/>
  <c r="J68" i="9" s="1"/>
  <c r="F52" i="9"/>
  <c r="G52" i="9" s="1"/>
  <c r="F76" i="9"/>
  <c r="G76" i="9" s="1"/>
  <c r="H91" i="9"/>
  <c r="I91" i="9" s="1"/>
  <c r="J91" i="9" s="1"/>
  <c r="H83" i="9"/>
  <c r="I83" i="9" s="1"/>
  <c r="J83" i="9" s="1"/>
  <c r="H75" i="9"/>
  <c r="I75" i="9" s="1"/>
  <c r="J75" i="9" s="1"/>
  <c r="H67" i="9"/>
  <c r="I67" i="9" s="1"/>
  <c r="J67" i="9" s="1"/>
  <c r="H59" i="9"/>
  <c r="I59" i="9" s="1"/>
  <c r="J59" i="9" s="1"/>
  <c r="H51" i="9"/>
  <c r="I51" i="9" s="1"/>
  <c r="J51" i="9" s="1"/>
  <c r="H77" i="9"/>
  <c r="I77" i="9" s="1"/>
  <c r="J77" i="9" s="1"/>
  <c r="F67" i="9"/>
  <c r="G67" i="9" s="1"/>
  <c r="F87" i="9"/>
  <c r="G87" i="9" s="1"/>
  <c r="H72" i="9"/>
  <c r="I72" i="9" s="1"/>
  <c r="J72" i="9" s="1"/>
  <c r="F66" i="9"/>
  <c r="G66" i="9" s="1"/>
  <c r="F55" i="9"/>
  <c r="G55" i="9" s="1"/>
  <c r="H85" i="9"/>
  <c r="I85" i="9" s="1"/>
  <c r="J85" i="9" s="1"/>
  <c r="F91" i="9"/>
  <c r="G91" i="9" s="1"/>
  <c r="F83" i="9"/>
  <c r="G83" i="9" s="1"/>
  <c r="F51" i="9"/>
  <c r="G51" i="9" s="1"/>
  <c r="L42" i="9"/>
  <c r="H70" i="9"/>
  <c r="I70" i="9" s="1"/>
  <c r="J70" i="9" s="1"/>
  <c r="H90" i="9"/>
  <c r="I90" i="9" s="1"/>
  <c r="J90" i="9" s="1"/>
  <c r="H66" i="9"/>
  <c r="I66" i="9" s="1"/>
  <c r="J66" i="9" s="1"/>
  <c r="H63" i="9"/>
  <c r="I63" i="9" s="1"/>
  <c r="J63" i="9" s="1"/>
  <c r="H58" i="9"/>
  <c r="I58" i="9" s="1"/>
  <c r="J58" i="9" s="1"/>
  <c r="F77" i="9"/>
  <c r="G77" i="9" s="1"/>
  <c r="F56" i="9"/>
  <c r="G56" i="9" s="1"/>
  <c r="F53" i="9"/>
  <c r="G53" i="9" s="1"/>
  <c r="F89" i="9"/>
  <c r="G89" i="9" s="1"/>
  <c r="F81" i="9"/>
  <c r="G81" i="9" s="1"/>
  <c r="F73" i="9"/>
  <c r="G73" i="9" s="1"/>
  <c r="F65" i="9"/>
  <c r="G65" i="9" s="1"/>
  <c r="F57" i="9"/>
  <c r="G57" i="9" s="1"/>
  <c r="H87" i="9"/>
  <c r="I87" i="9" s="1"/>
  <c r="J87" i="9" s="1"/>
  <c r="H82" i="9"/>
  <c r="I82" i="9" s="1"/>
  <c r="J82" i="9" s="1"/>
  <c r="H79" i="9"/>
  <c r="I79" i="9" s="1"/>
  <c r="J79" i="9" s="1"/>
  <c r="H74" i="9"/>
  <c r="I74" i="9" s="1"/>
  <c r="J74" i="9" s="1"/>
  <c r="H71" i="9"/>
  <c r="I71" i="9" s="1"/>
  <c r="J71" i="9" s="1"/>
  <c r="H55" i="9"/>
  <c r="I55" i="9" s="1"/>
  <c r="J55" i="9" s="1"/>
  <c r="F88" i="9"/>
  <c r="G88" i="9" s="1"/>
  <c r="F85" i="9"/>
  <c r="G85" i="9" s="1"/>
  <c r="F80" i="9"/>
  <c r="G80" i="9" s="1"/>
  <c r="F72" i="9"/>
  <c r="G72" i="9" s="1"/>
  <c r="F69" i="9"/>
  <c r="G69" i="9" s="1"/>
  <c r="F64" i="9"/>
  <c r="G64" i="9" s="1"/>
  <c r="F61" i="9"/>
  <c r="G61" i="9" s="1"/>
  <c r="F70" i="9"/>
  <c r="G70" i="9" s="1"/>
  <c r="L45" i="9" s="1"/>
  <c r="H80" i="9"/>
  <c r="I80" i="9" s="1"/>
  <c r="J80" i="9" s="1"/>
  <c r="F74" i="9"/>
  <c r="G74" i="9" s="1"/>
  <c r="F63" i="9"/>
  <c r="G63" i="9" s="1"/>
  <c r="F54" i="9"/>
  <c r="G54" i="9" s="1"/>
  <c r="H86" i="9"/>
  <c r="I86" i="9" s="1"/>
  <c r="J86" i="9" s="1"/>
  <c r="H89" i="9"/>
  <c r="I89" i="9" s="1"/>
  <c r="J89" i="9" s="1"/>
  <c r="H81" i="9"/>
  <c r="I81" i="9" s="1"/>
  <c r="J81" i="9" s="1"/>
  <c r="H73" i="9"/>
  <c r="I73" i="9" s="1"/>
  <c r="J73" i="9" s="1"/>
  <c r="H65" i="9"/>
  <c r="I65" i="9" s="1"/>
  <c r="J65" i="9" s="1"/>
  <c r="H57" i="9"/>
  <c r="I57" i="9" s="1"/>
  <c r="J57" i="9" s="1"/>
  <c r="H76" i="9"/>
  <c r="I76" i="9" s="1"/>
  <c r="J76" i="9" s="1"/>
  <c r="F62" i="9"/>
  <c r="G62" i="9" s="1"/>
  <c r="F90" i="9"/>
  <c r="G90" i="9" s="1"/>
  <c r="F79" i="9"/>
  <c r="G79" i="9" s="1"/>
  <c r="H64" i="9"/>
  <c r="I64" i="9" s="1"/>
  <c r="J64" i="9" s="1"/>
  <c r="F58" i="9"/>
  <c r="G58" i="9" s="1"/>
  <c r="H69" i="9"/>
  <c r="I69" i="9" s="1"/>
  <c r="J69" i="9" s="1"/>
  <c r="F86" i="9"/>
  <c r="G86" i="9" s="1"/>
  <c r="F78" i="9"/>
  <c r="G78" i="9" s="1"/>
  <c r="H60" i="9"/>
  <c r="I60" i="9" s="1"/>
  <c r="J60" i="9" s="1"/>
  <c r="F84" i="9"/>
  <c r="G84" i="9" s="1"/>
  <c r="H78" i="9"/>
  <c r="I78" i="9" s="1"/>
  <c r="J78" i="9" s="1"/>
  <c r="H54" i="9"/>
  <c r="I54" i="9" s="1"/>
  <c r="J54" i="9" s="1"/>
  <c r="L41" i="7"/>
  <c r="H71" i="7"/>
  <c r="I71" i="7" s="1"/>
  <c r="J71" i="7" s="1"/>
  <c r="H58" i="7"/>
  <c r="I58" i="7" s="1"/>
  <c r="J58" i="7" s="1"/>
  <c r="F67" i="7"/>
  <c r="G67" i="7" s="1"/>
  <c r="H90" i="7"/>
  <c r="I90" i="7" s="1"/>
  <c r="J90" i="7" s="1"/>
  <c r="H65" i="7"/>
  <c r="I65" i="7" s="1"/>
  <c r="J65" i="7" s="1"/>
  <c r="F83" i="7"/>
  <c r="G83" i="7" s="1"/>
  <c r="F69" i="7"/>
  <c r="G69" i="7" s="1"/>
  <c r="H79" i="7"/>
  <c r="I79" i="7" s="1"/>
  <c r="J79" i="7" s="1"/>
  <c r="F61" i="7"/>
  <c r="G61" i="7" s="1"/>
  <c r="H87" i="7"/>
  <c r="I87" i="7" s="1"/>
  <c r="J87" i="7" s="1"/>
  <c r="H66" i="7"/>
  <c r="I66" i="7" s="1"/>
  <c r="J66" i="7" s="1"/>
  <c r="H89" i="7"/>
  <c r="I89" i="7" s="1"/>
  <c r="J89" i="7" s="1"/>
  <c r="F68" i="7"/>
  <c r="G68" i="7" s="1"/>
  <c r="H83" i="7"/>
  <c r="I83" i="7" s="1"/>
  <c r="J83" i="7" s="1"/>
  <c r="H74" i="7"/>
  <c r="I74" i="7" s="1"/>
  <c r="J74" i="7" s="1"/>
  <c r="H52" i="7"/>
  <c r="I52" i="7" s="1"/>
  <c r="J52" i="7" s="1"/>
  <c r="F72" i="7"/>
  <c r="G72" i="7" s="1"/>
  <c r="H78" i="7"/>
  <c r="I78" i="7" s="1"/>
  <c r="J78" i="7" s="1"/>
  <c r="F79" i="7"/>
  <c r="G79" i="7" s="1"/>
  <c r="F71" i="7"/>
  <c r="G71" i="7" s="1"/>
  <c r="F63" i="7"/>
  <c r="G63" i="7" s="1"/>
  <c r="F55" i="7"/>
  <c r="G55" i="7" s="1"/>
  <c r="H73" i="7"/>
  <c r="I73" i="7" s="1"/>
  <c r="J73" i="7" s="1"/>
  <c r="H57" i="7"/>
  <c r="I57" i="7" s="1"/>
  <c r="J57" i="7" s="1"/>
  <c r="F87" i="7"/>
  <c r="G87" i="7" s="1"/>
  <c r="H62" i="7"/>
  <c r="I62" i="7" s="1"/>
  <c r="J62" i="7" s="1"/>
  <c r="F77" i="7"/>
  <c r="G77" i="7" s="1"/>
  <c r="F90" i="7"/>
  <c r="G90" i="7" s="1"/>
  <c r="F86" i="7"/>
  <c r="G86" i="7" s="1"/>
  <c r="F89" i="7"/>
  <c r="G89" i="7" s="1"/>
  <c r="F82" i="7"/>
  <c r="G82" i="7" s="1"/>
  <c r="F74" i="7"/>
  <c r="G74" i="7" s="1"/>
  <c r="F50" i="7"/>
  <c r="G50" i="7" s="1"/>
  <c r="H80" i="7"/>
  <c r="I80" i="7" s="1"/>
  <c r="J80" i="7" s="1"/>
  <c r="H67" i="7"/>
  <c r="I67" i="7" s="1"/>
  <c r="J67" i="7" s="1"/>
  <c r="H59" i="7"/>
  <c r="I59" i="7" s="1"/>
  <c r="J59" i="7" s="1"/>
  <c r="F78" i="7"/>
  <c r="G78" i="7" s="1"/>
  <c r="F70" i="7"/>
  <c r="G70" i="7" s="1"/>
  <c r="F62" i="7"/>
  <c r="G62" i="7" s="1"/>
  <c r="F54" i="7"/>
  <c r="G54" i="7" s="1"/>
  <c r="F85" i="7"/>
  <c r="G85" i="7" s="1"/>
  <c r="F66" i="7"/>
  <c r="G66" i="7" s="1"/>
  <c r="F58" i="7"/>
  <c r="G58" i="7" s="1"/>
  <c r="H75" i="7"/>
  <c r="I75" i="7" s="1"/>
  <c r="J75" i="7" s="1"/>
  <c r="H72" i="7"/>
  <c r="I72" i="7" s="1"/>
  <c r="J72" i="7" s="1"/>
  <c r="H64" i="7"/>
  <c r="I64" i="7" s="1"/>
  <c r="J64" i="7" s="1"/>
  <c r="H56" i="7"/>
  <c r="I56" i="7" s="1"/>
  <c r="J56" i="7" s="1"/>
  <c r="H51" i="7"/>
  <c r="I51" i="7" s="1"/>
  <c r="J51" i="7" s="1"/>
  <c r="F81" i="7"/>
  <c r="G81" i="7" s="1"/>
  <c r="H84" i="7"/>
  <c r="I84" i="7" s="1"/>
  <c r="J84" i="7" s="1"/>
  <c r="H68" i="7"/>
  <c r="I68" i="7" s="1"/>
  <c r="J68" i="7" s="1"/>
  <c r="F80" i="7"/>
  <c r="G80" i="7" s="1"/>
  <c r="F56" i="7"/>
  <c r="G56" i="7" s="1"/>
  <c r="L44" i="7" s="1"/>
  <c r="H85" i="7"/>
  <c r="I85" i="7" s="1"/>
  <c r="J85" i="7" s="1"/>
  <c r="F51" i="7"/>
  <c r="G51" i="7" s="1"/>
  <c r="F65" i="7"/>
  <c r="G65" i="7" s="1"/>
  <c r="H76" i="7"/>
  <c r="I76" i="7" s="1"/>
  <c r="J76" i="7" s="1"/>
  <c r="F64" i="7"/>
  <c r="G64" i="7" s="1"/>
  <c r="F76" i="7"/>
  <c r="G76" i="7" s="1"/>
  <c r="F60" i="7"/>
  <c r="G60" i="7" s="1"/>
  <c r="F52" i="7"/>
  <c r="G52" i="7" s="1"/>
  <c r="F75" i="7"/>
  <c r="G75" i="7" s="1"/>
  <c r="F88" i="7"/>
  <c r="G88" i="7" s="1"/>
  <c r="H70" i="7"/>
  <c r="I70" i="7" s="1"/>
  <c r="J70" i="7" s="1"/>
  <c r="H55" i="7"/>
  <c r="I55" i="7" s="1"/>
  <c r="J55" i="7" s="1"/>
  <c r="F53" i="7"/>
  <c r="G53" i="7" s="1"/>
  <c r="H63" i="7"/>
  <c r="I63" i="7" s="1"/>
  <c r="J63" i="7" s="1"/>
  <c r="F73" i="7"/>
  <c r="G73" i="7" s="1"/>
  <c r="F78" i="6"/>
  <c r="G78" i="6" s="1"/>
  <c r="F70" i="6"/>
  <c r="G70" i="6" s="1"/>
  <c r="F62" i="6"/>
  <c r="G62" i="6" s="1"/>
  <c r="F54" i="6"/>
  <c r="G54" i="6" s="1"/>
  <c r="F82" i="6"/>
  <c r="G82" i="6" s="1"/>
  <c r="F80" i="6"/>
  <c r="G80" i="6" s="1"/>
  <c r="F86" i="6"/>
  <c r="G86" i="6" s="1"/>
  <c r="F84" i="6"/>
  <c r="G84" i="6" s="1"/>
  <c r="F74" i="6"/>
  <c r="G74" i="6" s="1"/>
  <c r="F66" i="6"/>
  <c r="G66" i="6" s="1"/>
  <c r="F58" i="6"/>
  <c r="G58" i="6" s="1"/>
  <c r="F50" i="6"/>
  <c r="G50" i="6" s="1"/>
  <c r="F90" i="6"/>
  <c r="G90" i="6" s="1"/>
  <c r="F88" i="6"/>
  <c r="G88" i="6" s="1"/>
  <c r="F76" i="6"/>
  <c r="G76" i="6" s="1"/>
  <c r="F68" i="6"/>
  <c r="G68" i="6" s="1"/>
  <c r="F60" i="6"/>
  <c r="G60" i="6" s="1"/>
  <c r="F52" i="6"/>
  <c r="G52" i="6" s="1"/>
  <c r="F72" i="6"/>
  <c r="G72" i="6" s="1"/>
  <c r="F64" i="6"/>
  <c r="G64" i="6" s="1"/>
  <c r="F56" i="6"/>
  <c r="G56" i="6" s="1"/>
  <c r="H58" i="6"/>
  <c r="I58" i="6" s="1"/>
  <c r="J58" i="6" s="1"/>
  <c r="H88" i="6"/>
  <c r="I88" i="6" s="1"/>
  <c r="J88" i="6" s="1"/>
  <c r="L41" i="6"/>
  <c r="L44" i="6" s="1"/>
  <c r="H50" i="6"/>
  <c r="I50" i="6" s="1"/>
  <c r="J50" i="6" s="1"/>
  <c r="H90" i="6"/>
  <c r="I90" i="6" s="1"/>
  <c r="J90" i="6" s="1"/>
  <c r="L45" i="5"/>
  <c r="M23" i="5"/>
  <c r="L23" i="5"/>
  <c r="K23" i="5"/>
  <c r="J23" i="5"/>
  <c r="I23" i="5"/>
  <c r="H23" i="5"/>
  <c r="G23" i="5"/>
  <c r="K20" i="5"/>
  <c r="H20" i="5"/>
  <c r="C91" i="5"/>
  <c r="B91" i="5"/>
  <c r="D91" i="5" s="1"/>
  <c r="C90" i="5"/>
  <c r="B90" i="5"/>
  <c r="D90" i="5" s="1"/>
  <c r="C89" i="5"/>
  <c r="B89" i="5"/>
  <c r="D89" i="5" s="1"/>
  <c r="C88" i="5"/>
  <c r="B88" i="5"/>
  <c r="D88" i="5" s="1"/>
  <c r="C87" i="5"/>
  <c r="B87" i="5"/>
  <c r="D87" i="5" s="1"/>
  <c r="C86" i="5"/>
  <c r="B86" i="5"/>
  <c r="D86" i="5" s="1"/>
  <c r="C85" i="5"/>
  <c r="B85" i="5"/>
  <c r="D85" i="5" s="1"/>
  <c r="D84" i="5"/>
  <c r="C84" i="5"/>
  <c r="B84" i="5"/>
  <c r="D83" i="5"/>
  <c r="E83" i="5" s="1"/>
  <c r="C83" i="5"/>
  <c r="B83" i="5"/>
  <c r="C82" i="5"/>
  <c r="B82" i="5"/>
  <c r="D82" i="5" s="1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D76" i="5" s="1"/>
  <c r="C75" i="5"/>
  <c r="B75" i="5"/>
  <c r="D75" i="5" s="1"/>
  <c r="C74" i="5"/>
  <c r="B74" i="5"/>
  <c r="D74" i="5" s="1"/>
  <c r="C73" i="5"/>
  <c r="B73" i="5"/>
  <c r="D73" i="5" s="1"/>
  <c r="D72" i="5"/>
  <c r="C72" i="5"/>
  <c r="B72" i="5"/>
  <c r="C71" i="5"/>
  <c r="B71" i="5"/>
  <c r="D71" i="5" s="1"/>
  <c r="E71" i="5" s="1"/>
  <c r="C70" i="5"/>
  <c r="B70" i="5"/>
  <c r="D70" i="5" s="1"/>
  <c r="E70" i="5" s="1"/>
  <c r="C69" i="5"/>
  <c r="B69" i="5"/>
  <c r="D69" i="5" s="1"/>
  <c r="C68" i="5"/>
  <c r="B68" i="5"/>
  <c r="D68" i="5" s="1"/>
  <c r="C67" i="5"/>
  <c r="B67" i="5"/>
  <c r="D67" i="5" s="1"/>
  <c r="E67" i="5" s="1"/>
  <c r="C66" i="5"/>
  <c r="B66" i="5"/>
  <c r="D66" i="5" s="1"/>
  <c r="C65" i="5"/>
  <c r="B65" i="5"/>
  <c r="D65" i="5" s="1"/>
  <c r="C64" i="5"/>
  <c r="B64" i="5"/>
  <c r="D64" i="5" s="1"/>
  <c r="D63" i="5"/>
  <c r="C63" i="5"/>
  <c r="B63" i="5"/>
  <c r="C62" i="5"/>
  <c r="B62" i="5"/>
  <c r="D62" i="5" s="1"/>
  <c r="C61" i="5"/>
  <c r="B61" i="5"/>
  <c r="D61" i="5" s="1"/>
  <c r="C60" i="5"/>
  <c r="B60" i="5"/>
  <c r="D60" i="5" s="1"/>
  <c r="C59" i="5"/>
  <c r="B59" i="5"/>
  <c r="D59" i="5" s="1"/>
  <c r="E59" i="5" s="1"/>
  <c r="C58" i="5"/>
  <c r="B58" i="5"/>
  <c r="D58" i="5" s="1"/>
  <c r="C57" i="5"/>
  <c r="B57" i="5"/>
  <c r="D57" i="5" s="1"/>
  <c r="C56" i="5"/>
  <c r="B56" i="5"/>
  <c r="D56" i="5" s="1"/>
  <c r="C55" i="5"/>
  <c r="B55" i="5"/>
  <c r="D55" i="5" s="1"/>
  <c r="E55" i="5" s="1"/>
  <c r="C54" i="5"/>
  <c r="B54" i="5"/>
  <c r="D54" i="5" s="1"/>
  <c r="C53" i="5"/>
  <c r="B53" i="5"/>
  <c r="D53" i="5" s="1"/>
  <c r="D52" i="5"/>
  <c r="C52" i="5"/>
  <c r="B52" i="5"/>
  <c r="D51" i="5"/>
  <c r="E51" i="5" s="1"/>
  <c r="C51" i="5"/>
  <c r="B51" i="5"/>
  <c r="C46" i="5"/>
  <c r="B46" i="5"/>
  <c r="D46" i="5" s="1"/>
  <c r="E46" i="5" s="1"/>
  <c r="C45" i="5"/>
  <c r="B45" i="5"/>
  <c r="D45" i="5" s="1"/>
  <c r="C44" i="5"/>
  <c r="B44" i="5"/>
  <c r="D44" i="5" s="1"/>
  <c r="E44" i="5" s="1"/>
  <c r="C43" i="5"/>
  <c r="B43" i="5"/>
  <c r="D43" i="5" s="1"/>
  <c r="C42" i="5"/>
  <c r="B42" i="5"/>
  <c r="D42" i="5" s="1"/>
  <c r="E42" i="5" s="1"/>
  <c r="C41" i="5"/>
  <c r="B41" i="5"/>
  <c r="D41" i="5" s="1"/>
  <c r="D40" i="5"/>
  <c r="E40" i="5" s="1"/>
  <c r="C40" i="5"/>
  <c r="B40" i="5"/>
  <c r="C39" i="5"/>
  <c r="B39" i="5"/>
  <c r="D39" i="5" s="1"/>
  <c r="C38" i="5"/>
  <c r="B38" i="5"/>
  <c r="D38" i="5" s="1"/>
  <c r="D37" i="5"/>
  <c r="C37" i="5"/>
  <c r="B37" i="5"/>
  <c r="C36" i="5"/>
  <c r="B36" i="5"/>
  <c r="D36" i="5" s="1"/>
  <c r="C35" i="5"/>
  <c r="B35" i="5"/>
  <c r="D35" i="5" s="1"/>
  <c r="C34" i="5"/>
  <c r="B34" i="5"/>
  <c r="D34" i="5" s="1"/>
  <c r="C33" i="5"/>
  <c r="B33" i="5"/>
  <c r="D33" i="5" s="1"/>
  <c r="D32" i="5"/>
  <c r="E32" i="5" s="1"/>
  <c r="C32" i="5"/>
  <c r="B32" i="5"/>
  <c r="C31" i="5"/>
  <c r="B31" i="5"/>
  <c r="D31" i="5" s="1"/>
  <c r="C30" i="5"/>
  <c r="B30" i="5"/>
  <c r="D30" i="5" s="1"/>
  <c r="E30" i="5" s="1"/>
  <c r="C29" i="5"/>
  <c r="B29" i="5"/>
  <c r="D29" i="5" s="1"/>
  <c r="E29" i="5" s="1"/>
  <c r="C28" i="5"/>
  <c r="B28" i="5"/>
  <c r="D28" i="5" s="1"/>
  <c r="E28" i="5" s="1"/>
  <c r="L24" i="5"/>
  <c r="L25" i="5"/>
  <c r="F23" i="5"/>
  <c r="C23" i="5"/>
  <c r="B23" i="5"/>
  <c r="K22" i="5"/>
  <c r="H22" i="5"/>
  <c r="K21" i="5"/>
  <c r="H21" i="5"/>
  <c r="H24" i="5" s="1"/>
  <c r="F62" i="5" s="1"/>
  <c r="N14" i="5"/>
  <c r="N12" i="5"/>
  <c r="L44" i="4"/>
  <c r="B56" i="4"/>
  <c r="M22" i="4"/>
  <c r="K22" i="4"/>
  <c r="J22" i="4"/>
  <c r="L24" i="4" s="1"/>
  <c r="K21" i="4"/>
  <c r="K20" i="4"/>
  <c r="I22" i="4"/>
  <c r="I24" i="4" s="1"/>
  <c r="H21" i="4"/>
  <c r="H20" i="4"/>
  <c r="G22" i="4"/>
  <c r="C90" i="4"/>
  <c r="B90" i="4"/>
  <c r="D90" i="4" s="1"/>
  <c r="C89" i="4"/>
  <c r="B89" i="4"/>
  <c r="D89" i="4" s="1"/>
  <c r="C88" i="4"/>
  <c r="B88" i="4"/>
  <c r="D88" i="4" s="1"/>
  <c r="C87" i="4"/>
  <c r="B87" i="4"/>
  <c r="D87" i="4" s="1"/>
  <c r="C86" i="4"/>
  <c r="B86" i="4"/>
  <c r="D86" i="4" s="1"/>
  <c r="C85" i="4"/>
  <c r="B85" i="4"/>
  <c r="D85" i="4" s="1"/>
  <c r="C84" i="4"/>
  <c r="B84" i="4"/>
  <c r="D84" i="4" s="1"/>
  <c r="C83" i="4"/>
  <c r="B83" i="4"/>
  <c r="D83" i="4" s="1"/>
  <c r="C82" i="4"/>
  <c r="B82" i="4"/>
  <c r="D82" i="4" s="1"/>
  <c r="C81" i="4"/>
  <c r="B81" i="4"/>
  <c r="D81" i="4" s="1"/>
  <c r="C80" i="4"/>
  <c r="B80" i="4"/>
  <c r="D80" i="4" s="1"/>
  <c r="C79" i="4"/>
  <c r="B79" i="4"/>
  <c r="D79" i="4" s="1"/>
  <c r="C78" i="4"/>
  <c r="B78" i="4"/>
  <c r="D78" i="4" s="1"/>
  <c r="C77" i="4"/>
  <c r="B77" i="4"/>
  <c r="D77" i="4" s="1"/>
  <c r="C76" i="4"/>
  <c r="B76" i="4"/>
  <c r="D76" i="4" s="1"/>
  <c r="C75" i="4"/>
  <c r="B75" i="4"/>
  <c r="D75" i="4" s="1"/>
  <c r="C74" i="4"/>
  <c r="B74" i="4"/>
  <c r="D74" i="4" s="1"/>
  <c r="C73" i="4"/>
  <c r="B73" i="4"/>
  <c r="D73" i="4" s="1"/>
  <c r="C72" i="4"/>
  <c r="B72" i="4"/>
  <c r="D72" i="4" s="1"/>
  <c r="C71" i="4"/>
  <c r="B71" i="4"/>
  <c r="D71" i="4" s="1"/>
  <c r="C70" i="4"/>
  <c r="B70" i="4"/>
  <c r="D70" i="4" s="1"/>
  <c r="C69" i="4"/>
  <c r="B69" i="4"/>
  <c r="D69" i="4" s="1"/>
  <c r="C68" i="4"/>
  <c r="B68" i="4"/>
  <c r="D68" i="4" s="1"/>
  <c r="C67" i="4"/>
  <c r="B67" i="4"/>
  <c r="D67" i="4" s="1"/>
  <c r="C66" i="4"/>
  <c r="B66" i="4"/>
  <c r="D66" i="4" s="1"/>
  <c r="C65" i="4"/>
  <c r="B65" i="4"/>
  <c r="D65" i="4" s="1"/>
  <c r="C64" i="4"/>
  <c r="B64" i="4"/>
  <c r="D64" i="4" s="1"/>
  <c r="C63" i="4"/>
  <c r="B63" i="4"/>
  <c r="D63" i="4" s="1"/>
  <c r="C62" i="4"/>
  <c r="B62" i="4"/>
  <c r="D62" i="4" s="1"/>
  <c r="C61" i="4"/>
  <c r="B61" i="4"/>
  <c r="D61" i="4" s="1"/>
  <c r="C60" i="4"/>
  <c r="B60" i="4"/>
  <c r="D60" i="4" s="1"/>
  <c r="C59" i="4"/>
  <c r="B59" i="4"/>
  <c r="D59" i="4" s="1"/>
  <c r="C58" i="4"/>
  <c r="B58" i="4"/>
  <c r="D58" i="4" s="1"/>
  <c r="C57" i="4"/>
  <c r="B57" i="4"/>
  <c r="D57" i="4" s="1"/>
  <c r="C56" i="4"/>
  <c r="D56" i="4"/>
  <c r="C55" i="4"/>
  <c r="B55" i="4"/>
  <c r="D55" i="4" s="1"/>
  <c r="C54" i="4"/>
  <c r="B54" i="4"/>
  <c r="D54" i="4" s="1"/>
  <c r="C53" i="4"/>
  <c r="B53" i="4"/>
  <c r="D53" i="4" s="1"/>
  <c r="C52" i="4"/>
  <c r="B52" i="4"/>
  <c r="D52" i="4" s="1"/>
  <c r="C51" i="4"/>
  <c r="B51" i="4"/>
  <c r="D51" i="4" s="1"/>
  <c r="C50" i="4"/>
  <c r="B50" i="4"/>
  <c r="D50" i="4" s="1"/>
  <c r="C45" i="4"/>
  <c r="B45" i="4"/>
  <c r="D45" i="4" s="1"/>
  <c r="C44" i="4"/>
  <c r="B44" i="4"/>
  <c r="D44" i="4" s="1"/>
  <c r="C43" i="4"/>
  <c r="B43" i="4"/>
  <c r="D43" i="4" s="1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C37" i="4"/>
  <c r="B37" i="4"/>
  <c r="D37" i="4" s="1"/>
  <c r="C36" i="4"/>
  <c r="B36" i="4"/>
  <c r="D36" i="4" s="1"/>
  <c r="C35" i="4"/>
  <c r="B35" i="4"/>
  <c r="D35" i="4" s="1"/>
  <c r="C34" i="4"/>
  <c r="B34" i="4"/>
  <c r="D34" i="4" s="1"/>
  <c r="C33" i="4"/>
  <c r="B33" i="4"/>
  <c r="D33" i="4" s="1"/>
  <c r="C32" i="4"/>
  <c r="B32" i="4"/>
  <c r="D32" i="4" s="1"/>
  <c r="C31" i="4"/>
  <c r="B31" i="4"/>
  <c r="D31" i="4" s="1"/>
  <c r="C30" i="4"/>
  <c r="B30" i="4"/>
  <c r="D30" i="4" s="1"/>
  <c r="C29" i="4"/>
  <c r="B29" i="4"/>
  <c r="D29" i="4" s="1"/>
  <c r="C28" i="4"/>
  <c r="B28" i="4"/>
  <c r="D28" i="4" s="1"/>
  <c r="E28" i="4" s="1"/>
  <c r="C27" i="4"/>
  <c r="B27" i="4"/>
  <c r="D27" i="4" s="1"/>
  <c r="N23" i="4"/>
  <c r="F22" i="4"/>
  <c r="C22" i="4"/>
  <c r="B22" i="4"/>
  <c r="N14" i="4"/>
  <c r="N12" i="4"/>
  <c r="L39" i="1"/>
  <c r="L42" i="1"/>
  <c r="L38" i="1"/>
  <c r="N2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48" i="1"/>
  <c r="L22" i="1"/>
  <c r="L21" i="1"/>
  <c r="I22" i="1"/>
  <c r="I21" i="1"/>
  <c r="K21" i="1"/>
  <c r="K20" i="1"/>
  <c r="H21" i="1"/>
  <c r="H2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3" i="1"/>
  <c r="C42" i="1"/>
  <c r="C41" i="1"/>
  <c r="D40" i="1"/>
  <c r="C40" i="1"/>
  <c r="C39" i="1"/>
  <c r="C38" i="1"/>
  <c r="C37" i="1"/>
  <c r="D36" i="1"/>
  <c r="C36" i="1"/>
  <c r="C35" i="1"/>
  <c r="C34" i="1"/>
  <c r="C33" i="1"/>
  <c r="D32" i="1"/>
  <c r="C32" i="1"/>
  <c r="C31" i="1"/>
  <c r="C30" i="1"/>
  <c r="C29" i="1"/>
  <c r="D28" i="1"/>
  <c r="C28" i="1"/>
  <c r="C27" i="1"/>
  <c r="C26" i="1"/>
  <c r="C25" i="1"/>
  <c r="F20" i="1"/>
  <c r="C20" i="1"/>
  <c r="B20" i="1"/>
  <c r="B43" i="1"/>
  <c r="D43" i="1" s="1"/>
  <c r="B42" i="1"/>
  <c r="D42" i="1" s="1"/>
  <c r="B41" i="1"/>
  <c r="D41" i="1" s="1"/>
  <c r="B40" i="1"/>
  <c r="B39" i="1"/>
  <c r="D39" i="1" s="1"/>
  <c r="B38" i="1"/>
  <c r="D38" i="1" s="1"/>
  <c r="B37" i="1"/>
  <c r="D37" i="1" s="1"/>
  <c r="B36" i="1"/>
  <c r="B35" i="1"/>
  <c r="D35" i="1" s="1"/>
  <c r="B34" i="1"/>
  <c r="D34" i="1" s="1"/>
  <c r="B33" i="1"/>
  <c r="D33" i="1" s="1"/>
  <c r="B32" i="1"/>
  <c r="B31" i="1"/>
  <c r="D31" i="1" s="1"/>
  <c r="B30" i="1"/>
  <c r="D30" i="1" s="1"/>
  <c r="B29" i="1"/>
  <c r="D29" i="1" s="1"/>
  <c r="B28" i="1"/>
  <c r="B27" i="1"/>
  <c r="D27" i="1" s="1"/>
  <c r="B26" i="1"/>
  <c r="D26" i="1" s="1"/>
  <c r="B25" i="1"/>
  <c r="D25" i="1" s="1"/>
  <c r="N14" i="1"/>
  <c r="N12" i="1"/>
  <c r="H14" i="1"/>
  <c r="G15" i="1"/>
  <c r="G14" i="1"/>
  <c r="G13" i="1"/>
  <c r="G12" i="1"/>
  <c r="H12" i="1" s="1"/>
  <c r="G11" i="1"/>
  <c r="G10" i="1"/>
  <c r="G9" i="1"/>
  <c r="G8" i="1"/>
  <c r="G7" i="1"/>
  <c r="F52" i="5" l="1"/>
  <c r="G52" i="5"/>
  <c r="G62" i="5"/>
  <c r="H76" i="5"/>
  <c r="I76" i="5" s="1"/>
  <c r="J76" i="5" s="1"/>
  <c r="E36" i="5"/>
  <c r="E45" i="5"/>
  <c r="E54" i="5"/>
  <c r="E62" i="5"/>
  <c r="E63" i="5"/>
  <c r="E75" i="5"/>
  <c r="E79" i="5"/>
  <c r="E87" i="5"/>
  <c r="E91" i="5"/>
  <c r="E74" i="5"/>
  <c r="I25" i="5"/>
  <c r="I24" i="5"/>
  <c r="F69" i="5"/>
  <c r="G69" i="5" s="1"/>
  <c r="K24" i="5"/>
  <c r="H53" i="5"/>
  <c r="I53" i="5" s="1"/>
  <c r="J53" i="5" s="1"/>
  <c r="E53" i="5"/>
  <c r="F57" i="5"/>
  <c r="G57" i="5" s="1"/>
  <c r="F61" i="5"/>
  <c r="G61" i="5" s="1"/>
  <c r="F77" i="5"/>
  <c r="G77" i="5" s="1"/>
  <c r="L41" i="5"/>
  <c r="N24" i="5"/>
  <c r="L42" i="5" s="1"/>
  <c r="H69" i="5"/>
  <c r="I69" i="5" s="1"/>
  <c r="J69" i="5" s="1"/>
  <c r="E69" i="5"/>
  <c r="F91" i="5"/>
  <c r="G91" i="5" s="1"/>
  <c r="F87" i="5"/>
  <c r="G87" i="5" s="1"/>
  <c r="F83" i="5"/>
  <c r="G83" i="5" s="1"/>
  <c r="F79" i="5"/>
  <c r="G79" i="5" s="1"/>
  <c r="F75" i="5"/>
  <c r="G75" i="5" s="1"/>
  <c r="F71" i="5"/>
  <c r="G71" i="5" s="1"/>
  <c r="F67" i="5"/>
  <c r="G67" i="5" s="1"/>
  <c r="F63" i="5"/>
  <c r="G63" i="5" s="1"/>
  <c r="F59" i="5"/>
  <c r="G59" i="5" s="1"/>
  <c r="F55" i="5"/>
  <c r="G55" i="5" s="1"/>
  <c r="F51" i="5"/>
  <c r="G51" i="5" s="1"/>
  <c r="F90" i="5"/>
  <c r="G90" i="5" s="1"/>
  <c r="F82" i="5"/>
  <c r="G82" i="5" s="1"/>
  <c r="F74" i="5"/>
  <c r="G74" i="5" s="1"/>
  <c r="F66" i="5"/>
  <c r="G66" i="5" s="1"/>
  <c r="F58" i="5"/>
  <c r="G58" i="5" s="1"/>
  <c r="H83" i="5"/>
  <c r="I83" i="5" s="1"/>
  <c r="J83" i="5" s="1"/>
  <c r="H80" i="5"/>
  <c r="I80" i="5" s="1"/>
  <c r="J80" i="5" s="1"/>
  <c r="F70" i="5"/>
  <c r="G70" i="5" s="1"/>
  <c r="H91" i="5"/>
  <c r="I91" i="5" s="1"/>
  <c r="J91" i="5" s="1"/>
  <c r="H88" i="5"/>
  <c r="I88" i="5" s="1"/>
  <c r="J88" i="5" s="1"/>
  <c r="H75" i="5"/>
  <c r="I75" i="5" s="1"/>
  <c r="J75" i="5" s="1"/>
  <c r="H72" i="5"/>
  <c r="I72" i="5" s="1"/>
  <c r="J72" i="5" s="1"/>
  <c r="H67" i="5"/>
  <c r="I67" i="5" s="1"/>
  <c r="J67" i="5" s="1"/>
  <c r="H64" i="5"/>
  <c r="I64" i="5" s="1"/>
  <c r="J64" i="5" s="1"/>
  <c r="H59" i="5"/>
  <c r="I59" i="5" s="1"/>
  <c r="J59" i="5" s="1"/>
  <c r="H56" i="5"/>
  <c r="I56" i="5" s="1"/>
  <c r="J56" i="5" s="1"/>
  <c r="H51" i="5"/>
  <c r="I51" i="5" s="1"/>
  <c r="J51" i="5" s="1"/>
  <c r="F89" i="5"/>
  <c r="G89" i="5" s="1"/>
  <c r="F86" i="5"/>
  <c r="G86" i="5" s="1"/>
  <c r="F81" i="5"/>
  <c r="G81" i="5" s="1"/>
  <c r="F78" i="5"/>
  <c r="G78" i="5" s="1"/>
  <c r="F73" i="5"/>
  <c r="G73" i="5" s="1"/>
  <c r="H61" i="5"/>
  <c r="I61" i="5" s="1"/>
  <c r="J61" i="5" s="1"/>
  <c r="E61" i="5"/>
  <c r="F65" i="5"/>
  <c r="G65" i="5" s="1"/>
  <c r="F53" i="5"/>
  <c r="G53" i="5" s="1"/>
  <c r="F54" i="5"/>
  <c r="G54" i="5" s="1"/>
  <c r="F60" i="5"/>
  <c r="G60" i="5" s="1"/>
  <c r="F85" i="5"/>
  <c r="G85" i="5" s="1"/>
  <c r="F68" i="5"/>
  <c r="G68" i="5" s="1"/>
  <c r="H77" i="5"/>
  <c r="I77" i="5" s="1"/>
  <c r="J77" i="5" s="1"/>
  <c r="E77" i="5"/>
  <c r="F84" i="5"/>
  <c r="G84" i="5" s="1"/>
  <c r="H85" i="5"/>
  <c r="I85" i="5" s="1"/>
  <c r="J85" i="5" s="1"/>
  <c r="E85" i="5"/>
  <c r="E39" i="5"/>
  <c r="E52" i="5"/>
  <c r="E58" i="5"/>
  <c r="E60" i="5"/>
  <c r="E66" i="5"/>
  <c r="E68" i="5"/>
  <c r="H78" i="5"/>
  <c r="I78" i="5" s="1"/>
  <c r="J78" i="5" s="1"/>
  <c r="E82" i="5"/>
  <c r="E84" i="5"/>
  <c r="H86" i="5"/>
  <c r="I86" i="5" s="1"/>
  <c r="J86" i="5" s="1"/>
  <c r="E90" i="5"/>
  <c r="E33" i="5"/>
  <c r="E37" i="5"/>
  <c r="E41" i="5"/>
  <c r="H52" i="5"/>
  <c r="I52" i="5" s="1"/>
  <c r="J52" i="5" s="1"/>
  <c r="H55" i="5"/>
  <c r="I55" i="5" s="1"/>
  <c r="J55" i="5" s="1"/>
  <c r="E56" i="5"/>
  <c r="H58" i="5"/>
  <c r="I58" i="5" s="1"/>
  <c r="J58" i="5" s="1"/>
  <c r="H60" i="5"/>
  <c r="I60" i="5" s="1"/>
  <c r="J60" i="5" s="1"/>
  <c r="H63" i="5"/>
  <c r="I63" i="5" s="1"/>
  <c r="J63" i="5" s="1"/>
  <c r="E64" i="5"/>
  <c r="H66" i="5"/>
  <c r="I66" i="5" s="1"/>
  <c r="J66" i="5" s="1"/>
  <c r="H68" i="5"/>
  <c r="I68" i="5" s="1"/>
  <c r="J68" i="5" s="1"/>
  <c r="H71" i="5"/>
  <c r="I71" i="5" s="1"/>
  <c r="J71" i="5" s="1"/>
  <c r="E72" i="5"/>
  <c r="H74" i="5"/>
  <c r="I74" i="5" s="1"/>
  <c r="J74" i="5" s="1"/>
  <c r="E78" i="5"/>
  <c r="H79" i="5"/>
  <c r="I79" i="5" s="1"/>
  <c r="J79" i="5" s="1"/>
  <c r="E80" i="5"/>
  <c r="H82" i="5"/>
  <c r="I82" i="5" s="1"/>
  <c r="J82" i="5" s="1"/>
  <c r="H84" i="5"/>
  <c r="I84" i="5" s="1"/>
  <c r="J84" i="5" s="1"/>
  <c r="E86" i="5"/>
  <c r="H87" i="5"/>
  <c r="I87" i="5" s="1"/>
  <c r="J87" i="5" s="1"/>
  <c r="E88" i="5"/>
  <c r="H90" i="5"/>
  <c r="I90" i="5" s="1"/>
  <c r="J90" i="5" s="1"/>
  <c r="F76" i="5"/>
  <c r="G76" i="5" s="1"/>
  <c r="E31" i="5"/>
  <c r="E35" i="5"/>
  <c r="E43" i="5"/>
  <c r="H54" i="5"/>
  <c r="I54" i="5" s="1"/>
  <c r="J54" i="5" s="1"/>
  <c r="H62" i="5"/>
  <c r="I62" i="5" s="1"/>
  <c r="J62" i="5" s="1"/>
  <c r="H70" i="5"/>
  <c r="I70" i="5" s="1"/>
  <c r="J70" i="5" s="1"/>
  <c r="E76" i="5"/>
  <c r="E34" i="5"/>
  <c r="E38" i="5"/>
  <c r="F56" i="5"/>
  <c r="G56" i="5" s="1"/>
  <c r="H57" i="5"/>
  <c r="I57" i="5" s="1"/>
  <c r="J57" i="5" s="1"/>
  <c r="E57" i="5"/>
  <c r="F64" i="5"/>
  <c r="G64" i="5" s="1"/>
  <c r="H65" i="5"/>
  <c r="I65" i="5" s="1"/>
  <c r="J65" i="5" s="1"/>
  <c r="E65" i="5"/>
  <c r="F72" i="5"/>
  <c r="G72" i="5" s="1"/>
  <c r="H73" i="5"/>
  <c r="I73" i="5" s="1"/>
  <c r="J73" i="5" s="1"/>
  <c r="E73" i="5"/>
  <c r="F80" i="5"/>
  <c r="G80" i="5" s="1"/>
  <c r="H81" i="5"/>
  <c r="I81" i="5" s="1"/>
  <c r="J81" i="5" s="1"/>
  <c r="E81" i="5"/>
  <c r="F88" i="5"/>
  <c r="G88" i="5" s="1"/>
  <c r="H89" i="5"/>
  <c r="I89" i="5" s="1"/>
  <c r="J89" i="5" s="1"/>
  <c r="E89" i="5"/>
  <c r="E29" i="4"/>
  <c r="E65" i="4"/>
  <c r="E30" i="4"/>
  <c r="E27" i="4"/>
  <c r="E36" i="4"/>
  <c r="E38" i="4"/>
  <c r="E40" i="4"/>
  <c r="E42" i="4"/>
  <c r="E44" i="4"/>
  <c r="E50" i="4"/>
  <c r="E52" i="4"/>
  <c r="L23" i="4"/>
  <c r="L40" i="4" s="1"/>
  <c r="E59" i="4"/>
  <c r="E67" i="4"/>
  <c r="E32" i="4"/>
  <c r="E75" i="4"/>
  <c r="H22" i="4"/>
  <c r="H23" i="4" s="1"/>
  <c r="F88" i="4" s="1"/>
  <c r="F52" i="4"/>
  <c r="F54" i="4"/>
  <c r="F60" i="4"/>
  <c r="F77" i="4"/>
  <c r="I23" i="4"/>
  <c r="H54" i="4"/>
  <c r="I54" i="4" s="1"/>
  <c r="J54" i="4" s="1"/>
  <c r="H62" i="4"/>
  <c r="I62" i="4" s="1"/>
  <c r="J62" i="4" s="1"/>
  <c r="H63" i="4"/>
  <c r="I63" i="4" s="1"/>
  <c r="J63" i="4" s="1"/>
  <c r="H69" i="4"/>
  <c r="I69" i="4" s="1"/>
  <c r="J69" i="4" s="1"/>
  <c r="H71" i="4"/>
  <c r="I71" i="4" s="1"/>
  <c r="J71" i="4" s="1"/>
  <c r="F76" i="4"/>
  <c r="F85" i="4"/>
  <c r="F87" i="4"/>
  <c r="F75" i="4"/>
  <c r="H85" i="4"/>
  <c r="I85" i="4" s="1"/>
  <c r="J85" i="4" s="1"/>
  <c r="F53" i="4"/>
  <c r="F57" i="4"/>
  <c r="F61" i="4"/>
  <c r="F64" i="4"/>
  <c r="F68" i="4"/>
  <c r="F72" i="4"/>
  <c r="H78" i="4"/>
  <c r="I78" i="4" s="1"/>
  <c r="J78" i="4" s="1"/>
  <c r="H79" i="4"/>
  <c r="I79" i="4" s="1"/>
  <c r="J79" i="4" s="1"/>
  <c r="F83" i="4"/>
  <c r="H89" i="4"/>
  <c r="I89" i="4" s="1"/>
  <c r="J89" i="4" s="1"/>
  <c r="H55" i="4"/>
  <c r="I55" i="4" s="1"/>
  <c r="J55" i="4" s="1"/>
  <c r="F62" i="4"/>
  <c r="F67" i="4"/>
  <c r="F69" i="4"/>
  <c r="H77" i="4"/>
  <c r="I77" i="4" s="1"/>
  <c r="J77" i="4" s="1"/>
  <c r="F80" i="4"/>
  <c r="F84" i="4"/>
  <c r="H86" i="4"/>
  <c r="I86" i="4" s="1"/>
  <c r="J86" i="4" s="1"/>
  <c r="E31" i="4"/>
  <c r="E33" i="4"/>
  <c r="E34" i="4"/>
  <c r="E35" i="4"/>
  <c r="E37" i="4"/>
  <c r="E39" i="4"/>
  <c r="E41" i="4"/>
  <c r="E43" i="4"/>
  <c r="E45" i="4"/>
  <c r="E58" i="4"/>
  <c r="E60" i="4"/>
  <c r="E73" i="4"/>
  <c r="E74" i="4"/>
  <c r="E81" i="4"/>
  <c r="E83" i="4"/>
  <c r="H51" i="4"/>
  <c r="I51" i="4" s="1"/>
  <c r="J51" i="4" s="1"/>
  <c r="E51" i="4"/>
  <c r="H66" i="4"/>
  <c r="I66" i="4" s="1"/>
  <c r="J66" i="4" s="1"/>
  <c r="E66" i="4"/>
  <c r="H82" i="4"/>
  <c r="I82" i="4" s="1"/>
  <c r="J82" i="4" s="1"/>
  <c r="E82" i="4"/>
  <c r="H59" i="4"/>
  <c r="I59" i="4" s="1"/>
  <c r="J59" i="4" s="1"/>
  <c r="H74" i="4"/>
  <c r="I74" i="4" s="1"/>
  <c r="J74" i="4" s="1"/>
  <c r="H61" i="4"/>
  <c r="I61" i="4" s="1"/>
  <c r="J61" i="4" s="1"/>
  <c r="E61" i="4"/>
  <c r="H68" i="4"/>
  <c r="I68" i="4" s="1"/>
  <c r="J68" i="4" s="1"/>
  <c r="E68" i="4"/>
  <c r="H84" i="4"/>
  <c r="I84" i="4" s="1"/>
  <c r="J84" i="4" s="1"/>
  <c r="E84" i="4"/>
  <c r="H88" i="4"/>
  <c r="I88" i="4" s="1"/>
  <c r="J88" i="4" s="1"/>
  <c r="E88" i="4"/>
  <c r="K23" i="4"/>
  <c r="F50" i="4"/>
  <c r="E55" i="4"/>
  <c r="F56" i="4"/>
  <c r="H57" i="4"/>
  <c r="I57" i="4" s="1"/>
  <c r="J57" i="4" s="1"/>
  <c r="E57" i="4"/>
  <c r="F58" i="4"/>
  <c r="F63" i="4"/>
  <c r="G63" i="4" s="1"/>
  <c r="H64" i="4"/>
  <c r="I64" i="4" s="1"/>
  <c r="J64" i="4" s="1"/>
  <c r="E64" i="4"/>
  <c r="F65" i="4"/>
  <c r="E70" i="4"/>
  <c r="F71" i="4"/>
  <c r="H72" i="4"/>
  <c r="I72" i="4" s="1"/>
  <c r="J72" i="4" s="1"/>
  <c r="E72" i="4"/>
  <c r="F73" i="4"/>
  <c r="G73" i="4" s="1"/>
  <c r="E78" i="4"/>
  <c r="F79" i="4"/>
  <c r="H80" i="4"/>
  <c r="I80" i="4" s="1"/>
  <c r="J80" i="4" s="1"/>
  <c r="E80" i="4"/>
  <c r="F81" i="4"/>
  <c r="E86" i="4"/>
  <c r="E87" i="4"/>
  <c r="E89" i="4"/>
  <c r="E90" i="4"/>
  <c r="H53" i="4"/>
  <c r="I53" i="4" s="1"/>
  <c r="J53" i="4" s="1"/>
  <c r="E53" i="4"/>
  <c r="H76" i="4"/>
  <c r="I76" i="4" s="1"/>
  <c r="J76" i="4" s="1"/>
  <c r="E76" i="4"/>
  <c r="F90" i="4"/>
  <c r="F86" i="4"/>
  <c r="F82" i="4"/>
  <c r="G82" i="4" s="1"/>
  <c r="F78" i="4"/>
  <c r="F74" i="4"/>
  <c r="F70" i="4"/>
  <c r="F66" i="4"/>
  <c r="G66" i="4" s="1"/>
  <c r="F59" i="4"/>
  <c r="F55" i="4"/>
  <c r="F51" i="4"/>
  <c r="F89" i="4"/>
  <c r="G89" i="4" s="1"/>
  <c r="H50" i="4"/>
  <c r="I50" i="4" s="1"/>
  <c r="J50" i="4" s="1"/>
  <c r="H52" i="4"/>
  <c r="I52" i="4" s="1"/>
  <c r="J52" i="4" s="1"/>
  <c r="E54" i="4"/>
  <c r="E56" i="4"/>
  <c r="H58" i="4"/>
  <c r="I58" i="4" s="1"/>
  <c r="J58" i="4" s="1"/>
  <c r="H60" i="4"/>
  <c r="I60" i="4" s="1"/>
  <c r="J60" i="4" s="1"/>
  <c r="E62" i="4"/>
  <c r="E63" i="4"/>
  <c r="H65" i="4"/>
  <c r="I65" i="4" s="1"/>
  <c r="J65" i="4" s="1"/>
  <c r="H67" i="4"/>
  <c r="I67" i="4" s="1"/>
  <c r="J67" i="4" s="1"/>
  <c r="E69" i="4"/>
  <c r="E71" i="4"/>
  <c r="H73" i="4"/>
  <c r="I73" i="4" s="1"/>
  <c r="J73" i="4" s="1"/>
  <c r="H75" i="4"/>
  <c r="I75" i="4" s="1"/>
  <c r="J75" i="4" s="1"/>
  <c r="E77" i="4"/>
  <c r="E79" i="4"/>
  <c r="H81" i="4"/>
  <c r="I81" i="4" s="1"/>
  <c r="J81" i="4" s="1"/>
  <c r="H83" i="4"/>
  <c r="I83" i="4" s="1"/>
  <c r="J83" i="4" s="1"/>
  <c r="E85" i="4"/>
  <c r="H90" i="4"/>
  <c r="I90" i="4" s="1"/>
  <c r="J90" i="4" s="1"/>
  <c r="H87" i="4"/>
  <c r="I87" i="4" s="1"/>
  <c r="J87" i="4" s="1"/>
  <c r="G76" i="4" l="1"/>
  <c r="G50" i="4"/>
  <c r="G61" i="4"/>
  <c r="G75" i="4"/>
  <c r="H56" i="4"/>
  <c r="I56" i="4" s="1"/>
  <c r="J56" i="4" s="1"/>
  <c r="H70" i="4"/>
  <c r="I70" i="4" s="1"/>
  <c r="J70" i="4" s="1"/>
  <c r="G51" i="4"/>
  <c r="G78" i="4"/>
  <c r="G81" i="4"/>
  <c r="G71" i="4"/>
  <c r="G84" i="4"/>
  <c r="G67" i="4"/>
  <c r="G83" i="4"/>
  <c r="G68" i="4"/>
  <c r="G53" i="4"/>
  <c r="G87" i="4"/>
  <c r="G60" i="4"/>
  <c r="L41" i="4"/>
  <c r="G59" i="4"/>
  <c r="G74" i="4"/>
  <c r="G90" i="4"/>
  <c r="G79" i="4"/>
  <c r="G58" i="4"/>
  <c r="G80" i="4"/>
  <c r="G62" i="4"/>
  <c r="G64" i="4"/>
  <c r="G85" i="4"/>
  <c r="G54" i="4"/>
  <c r="G52" i="4"/>
  <c r="G55" i="4"/>
  <c r="G70" i="4"/>
  <c r="G86" i="4"/>
  <c r="G65" i="4"/>
  <c r="G56" i="4"/>
  <c r="G77" i="4"/>
  <c r="G69" i="4"/>
  <c r="G72" i="4"/>
  <c r="G57" i="4"/>
  <c r="G88" i="4"/>
</calcChain>
</file>

<file path=xl/sharedStrings.xml><?xml version="1.0" encoding="utf-8"?>
<sst xmlns="http://schemas.openxmlformats.org/spreadsheetml/2006/main" count="575" uniqueCount="103">
  <si>
    <t>Final sample and detail curves correspond to the polynomial model with linear and square terms.</t>
  </si>
  <si>
    <t>Model</t>
  </si>
  <si>
    <t>Variable</t>
  </si>
  <si>
    <t>Estimate</t>
  </si>
  <si>
    <t>StdErr</t>
  </si>
  <si>
    <t>tValue</t>
  </si>
  <si>
    <t>Probt</t>
  </si>
  <si>
    <t>% Impact Variable</t>
  </si>
  <si>
    <t>% Impact Promotion</t>
  </si>
  <si>
    <t>VarianceInflation</t>
  </si>
  <si>
    <t>LowerCL</t>
  </si>
  <si>
    <t>UpperCL</t>
  </si>
  <si>
    <t>sum</t>
  </si>
  <si>
    <t>N</t>
  </si>
  <si>
    <t>NRXCUR Sum</t>
  </si>
  <si>
    <t>Freq</t>
  </si>
  <si>
    <t>NRXCUR Mean</t>
  </si>
  <si>
    <t>Specialty</t>
  </si>
  <si>
    <t>m5</t>
  </si>
  <si>
    <t>Intercept</t>
  </si>
  <si>
    <t>AL</t>
  </si>
  <si>
    <t>nrxpre</t>
  </si>
  <si>
    <t>volpre</t>
  </si>
  <si>
    <t>mfpcur</t>
  </si>
  <si>
    <t>totmmf</t>
  </si>
  <si>
    <t>detcur</t>
  </si>
  <si>
    <t>detcur_sq</t>
  </si>
  <si>
    <t>dotcur</t>
  </si>
  <si>
    <t>dotcur_sq</t>
  </si>
  <si>
    <t>Response Curve for Details</t>
  </si>
  <si>
    <t>Mean</t>
  </si>
  <si>
    <t>Grail population A+ to C is used for modeling (outliers removed).</t>
  </si>
  <si>
    <t>Details per MD per Year</t>
  </si>
  <si>
    <t>Incr. NRx per MD per Year</t>
  </si>
  <si>
    <t>Total Details per Year</t>
  </si>
  <si>
    <t>Total Incr. NRx per Year</t>
  </si>
  <si>
    <t>Mean Details Per Year</t>
  </si>
  <si>
    <t>Model Data</t>
  </si>
  <si>
    <t>Total Details in 2012</t>
  </si>
  <si>
    <t>Total Samples in 2012</t>
  </si>
  <si>
    <t>Total NRx in 2012</t>
  </si>
  <si>
    <t>From Forecast</t>
  </si>
  <si>
    <t>% Incr. NRx w.r.t Model Data</t>
  </si>
  <si>
    <t>Total Samples in 2013</t>
  </si>
  <si>
    <t>Total DOT in 2013</t>
  </si>
  <si>
    <t>Mean DOT of samples per Year</t>
  </si>
  <si>
    <t>Total DOT of Samples in 2012</t>
  </si>
  <si>
    <t>Total Sample Spend in 2012</t>
  </si>
  <si>
    <t>Total Sample Spend in 2013</t>
  </si>
  <si>
    <t>JANUVIA</t>
  </si>
  <si>
    <t>Response Curve for Samples</t>
  </si>
  <si>
    <t>DOT per MD per Year</t>
  </si>
  <si>
    <t>Total DOT in 2012 (~28 DOT/unit)</t>
  </si>
  <si>
    <t>Total DOT per Year (model data)</t>
  </si>
  <si>
    <t>Total ALLOCATED DOT in 2012 (~ 111% of Model DOT)</t>
  </si>
  <si>
    <t xml:space="preserve">Total Incr. NRx per Year from Model </t>
  </si>
  <si>
    <t>Equivalent 2013 Sample Spend for ALLOCATED DOT (uses 2013 $/DOT value)</t>
  </si>
  <si>
    <t>&lt;-- 2012 $/DOT</t>
  </si>
  <si>
    <t>&lt;-- 2012 $/Sample Unit</t>
  </si>
  <si>
    <t>&lt;-- 2013 $/DOT</t>
  </si>
  <si>
    <t>&lt;-- 2013 $/Sample Unit</t>
  </si>
  <si>
    <t>Projected Incr. NRx from ALLOCATED  DOT</t>
  </si>
  <si>
    <t>From NPA and Grail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</si>
  <si>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</si>
  <si>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Total Grail NRx in 2012</t>
  </si>
  <si>
    <t xml:space="preserve">Projected Incr NRx. As % of NPA NRX </t>
  </si>
  <si>
    <t>Projected and Scaled Incr. NRx : SCALED TO NPA NRx Scale</t>
  </si>
  <si>
    <t>Equivalent Sample Reponse Equation</t>
  </si>
  <si>
    <t>&lt;-- Ratio for NPA NRx Scaling</t>
  </si>
  <si>
    <t>Ratio for Missing Sample  Projection  --&gt;</t>
  </si>
  <si>
    <t xml:space="preserve"> [2] Spend = $perDOT * 1.11 * N * DOTperMD</t>
  </si>
  <si>
    <t>Substituting DOTperMD from eqn [2] into eqn [1] we get the equivalent sample response equation as depicted below in terms of spend.</t>
  </si>
  <si>
    <t>Here, NPA NRx Scaling ratio = 1.44 and Missing Samples Projection Ratio = 1.11</t>
  </si>
  <si>
    <t xml:space="preserve"> [1] Scaled Incr. NRx = 1.44 * 1.11 * N * (lin.est * DOTperMD  + quad.est * (DOTperMD ^ 2))</t>
  </si>
  <si>
    <t>QC</t>
  </si>
  <si>
    <t>JANUMET</t>
  </si>
  <si>
    <t>############</t>
  </si>
  <si>
    <t>Janumet --&gt;</t>
  </si>
  <si>
    <t>Janumet XR --&gt;</t>
  </si>
  <si>
    <t>Total DOT in 2012 (28 DOT/unit for JMT and 14 for XR)</t>
  </si>
  <si>
    <t xml:space="preserve"> [1] Scaled Incr. NRx = 1.40 * 1.45 * N * (lin.est * DOTperMD  + quad.est * (DOTperMD ^ 2))</t>
  </si>
  <si>
    <t xml:space="preserve"> [2] Spend = $perDOT * 1.45 * N * DOTperMD</t>
  </si>
  <si>
    <t>Here, NPA NRx Scaling ratio = 1.40 and Missing Samples Projection Ratio = 1.45</t>
  </si>
  <si>
    <t>JANTOT (Januvia, Janumet, Janumet XR, Juvisync??)</t>
  </si>
  <si>
    <t>Januvia --&gt;</t>
  </si>
  <si>
    <t>Total DOT in 2012 (28 DOT/unit for JAN, JMT and 14 for XR)</t>
  </si>
  <si>
    <t xml:space="preserve"> [2] Spend = $perDOT * 1.19 * N * DOTperMD</t>
  </si>
  <si>
    <t>Here, NPA NRx Scaling ratio = 1.43 and Missing Samples Projection Ratio = 1.19</t>
  </si>
  <si>
    <t xml:space="preserve"> [1] Scaled Incr. NRx = 1.43 * 1.19 * N * (lin.est * DOTperMD  + quad.est * (DOTperMD ^ 2))</t>
  </si>
  <si>
    <t>Scaled Incr NRx = as*Spend + bs*Spend^2</t>
  </si>
  <si>
    <r>
      <rPr>
        <b/>
        <sz val="10"/>
        <color theme="1"/>
        <rFont val="Calibri"/>
        <family val="2"/>
        <scheme val="minor"/>
      </rPr>
      <t>as =</t>
    </r>
    <r>
      <rPr>
        <sz val="10"/>
        <color theme="1"/>
        <rFont val="Calibri"/>
        <family val="2"/>
        <scheme val="minor"/>
      </rPr>
      <t xml:space="preserve"> (NPA NRx Scaling Ratio * lin.est) / (2013 $perDOT)</t>
    </r>
  </si>
  <si>
    <r>
      <rPr>
        <b/>
        <sz val="10"/>
        <color theme="1"/>
        <rFont val="Calibri"/>
        <family val="2"/>
        <scheme val="minor"/>
      </rPr>
      <t>bs =</t>
    </r>
    <r>
      <rPr>
        <sz val="10"/>
        <color theme="1"/>
        <rFont val="Calibri"/>
        <family val="2"/>
        <scheme val="minor"/>
      </rPr>
      <t xml:space="preserve">  (NPA NRx Scaling Ratio * quad.est) / (2013 $perDOT^2 * N * Missing Sample Projection Ratio)</t>
    </r>
  </si>
  <si>
    <r>
      <t>In here, The original spend vs. Incr. NRx curve is transformed to spend vs.</t>
    </r>
    <r>
      <rPr>
        <b/>
        <u/>
        <sz val="10"/>
        <color rgb="FF0000FF"/>
        <rFont val="Calibri"/>
        <family val="2"/>
        <scheme val="minor"/>
      </rPr>
      <t xml:space="preserve"> Incr. TRx </t>
    </r>
    <r>
      <rPr>
        <sz val="10"/>
        <color rgb="FF0000FF"/>
        <rFont val="Calibri"/>
        <family val="2"/>
        <scheme val="minor"/>
      </rPr>
      <t xml:space="preserve">by scaling based on 3-year Adherence scripts by a new patient. </t>
    </r>
  </si>
  <si>
    <t>This transformation to Incr. TRx is done in order to bring all the response curves to same Incr. TRx scales.</t>
  </si>
  <si>
    <t>JANUVIA Sample response curve in terms of Incr. TRx</t>
  </si>
  <si>
    <r>
      <rPr>
        <b/>
        <sz val="10"/>
        <color theme="1"/>
        <rFont val="Calibri"/>
        <family val="2"/>
        <scheme val="minor"/>
      </rPr>
      <t>ast =</t>
    </r>
    <r>
      <rPr>
        <sz val="10"/>
        <color theme="1"/>
        <rFont val="Calibri"/>
        <family val="2"/>
        <scheme val="minor"/>
      </rPr>
      <t xml:space="preserve"> as * Rxs per New Patient</t>
    </r>
  </si>
  <si>
    <r>
      <rPr>
        <b/>
        <sz val="10"/>
        <color theme="1"/>
        <rFont val="Calibri"/>
        <family val="2"/>
        <scheme val="minor"/>
      </rPr>
      <t>bst =</t>
    </r>
    <r>
      <rPr>
        <sz val="10"/>
        <color theme="1"/>
        <rFont val="Calibri"/>
        <family val="2"/>
        <scheme val="minor"/>
      </rPr>
      <t xml:space="preserve"> bs * Rxs per New Patient</t>
    </r>
  </si>
  <si>
    <t>Scaled Incr TRx = Rxs per New Patient * (as*Spend + bs*Spend^2) 
[OR] 
Incr. TRx = ast*Spend + bst*Spend^2</t>
  </si>
  <si>
    <t>3-Yr Adherence Rxs per New Patient (from finance NPV sheet)</t>
  </si>
  <si>
    <t>Equivalent Sample Reponse Equation for Incr_TRx</t>
  </si>
  <si>
    <t>Equivalent Sample Reponse Equation for Incr_NRx</t>
  </si>
  <si>
    <t>Estimated 3yr Incr. TRx</t>
  </si>
  <si>
    <t>&lt;-- $ per Incr.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</si>
</sst>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%"/>
    <numFmt numFmtId="168" formatCode="0.0000E+00"/>
    <numFmt numFmtId="169" formatCode="0.000"/>
    <numFmt numFmtId="170" formatCode="_(* #,##0.0_);_(* \(#,##0.0\);_(* &quot;-&quot;??_);_(@_)"/>
    <numFmt numFmtId="171" formatCode="_(* #,##0.000_);_(* \(#,##0.000\);_(* &quot;-&quot;??_);_(@_)"/>
    <numFmt numFmtId="172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u/>
      <sz val="10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171">
    <xf numFmtId="0" fontId="0" fillId="0" borderId="0" xfId="0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0" fontId="25" fillId="0" borderId="0" xfId="0" applyFont="1"/>
    <xf numFmtId="0" fontId="18" fillId="0" borderId="0" xfId="45" applyFont="1"/>
    <xf numFmtId="0" fontId="27" fillId="0" borderId="0" xfId="0" applyFont="1"/>
    <xf numFmtId="166" fontId="25" fillId="0" borderId="0" xfId="0" applyNumberFormat="1" applyFont="1"/>
    <xf numFmtId="168" fontId="23" fillId="34" borderId="11" xfId="45" applyNumberFormat="1" applyFont="1" applyFill="1" applyBorder="1"/>
    <xf numFmtId="0" fontId="19" fillId="0" borderId="0" xfId="45" applyFont="1"/>
    <xf numFmtId="0" fontId="28" fillId="0" borderId="0" xfId="0" applyFont="1"/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2" fontId="25" fillId="0" borderId="0" xfId="0" applyNumberFormat="1" applyFont="1"/>
    <xf numFmtId="169" fontId="25" fillId="0" borderId="0" xfId="0" applyNumberFormat="1" applyFont="1"/>
    <xf numFmtId="169" fontId="28" fillId="0" borderId="0" xfId="0" applyNumberFormat="1" applyFont="1"/>
    <xf numFmtId="0" fontId="26" fillId="0" borderId="13" xfId="0" applyFont="1" applyBorder="1" applyAlignment="1">
      <alignment wrapText="1"/>
    </xf>
    <xf numFmtId="0" fontId="25" fillId="0" borderId="0" xfId="0" applyFont="1" applyBorder="1"/>
    <xf numFmtId="166" fontId="25" fillId="0" borderId="13" xfId="1" applyNumberFormat="1" applyFont="1" applyBorder="1"/>
    <xf numFmtId="166" fontId="25" fillId="0" borderId="13" xfId="0" applyNumberFormat="1" applyFont="1" applyBorder="1"/>
    <xf numFmtId="170" fontId="25" fillId="0" borderId="13" xfId="0" applyNumberFormat="1" applyFont="1" applyBorder="1"/>
    <xf numFmtId="171" fontId="20" fillId="0" borderId="13" xfId="46" applyNumberFormat="1" applyFont="1" applyBorder="1"/>
    <xf numFmtId="37" fontId="25" fillId="0" borderId="0" xfId="1" applyNumberFormat="1" applyFont="1"/>
    <xf numFmtId="37" fontId="25" fillId="0" borderId="0" xfId="0" applyNumberFormat="1" applyFont="1"/>
    <xf numFmtId="37" fontId="28" fillId="0" borderId="0" xfId="0" applyNumberFormat="1" applyFont="1"/>
    <xf numFmtId="10" fontId="25" fillId="0" borderId="0" xfId="3" applyNumberFormat="1" applyFont="1"/>
    <xf numFmtId="10" fontId="25" fillId="0" borderId="0" xfId="0" applyNumberFormat="1" applyFont="1"/>
    <xf numFmtId="10" fontId="20" fillId="0" borderId="0" xfId="0" applyNumberFormat="1" applyFont="1"/>
    <xf numFmtId="10" fontId="28" fillId="0" borderId="0" xfId="0" applyNumberFormat="1" applyFont="1"/>
    <xf numFmtId="170" fontId="28" fillId="0" borderId="0" xfId="0" applyNumberFormat="1" applyFont="1" applyBorder="1"/>
    <xf numFmtId="3" fontId="25" fillId="0" borderId="13" xfId="0" applyNumberFormat="1" applyFont="1" applyBorder="1"/>
    <xf numFmtId="3" fontId="25" fillId="0" borderId="13" xfId="1" applyNumberFormat="1" applyFont="1" applyBorder="1"/>
    <xf numFmtId="43" fontId="26" fillId="37" borderId="0" xfId="0" applyNumberFormat="1" applyFont="1" applyFill="1"/>
    <xf numFmtId="172" fontId="25" fillId="0" borderId="13" xfId="2" applyNumberFormat="1" applyFont="1" applyBorder="1"/>
    <xf numFmtId="172" fontId="25" fillId="0" borderId="0" xfId="0" applyNumberFormat="1" applyFont="1"/>
    <xf numFmtId="44" fontId="25" fillId="0" borderId="0" xfId="0" applyNumberFormat="1" applyFont="1"/>
    <xf numFmtId="43" fontId="26" fillId="0" borderId="0" xfId="0" applyNumberFormat="1" applyFont="1" applyFill="1"/>
    <xf numFmtId="44" fontId="26" fillId="37" borderId="0" xfId="0" applyNumberFormat="1" applyFont="1" applyFill="1"/>
    <xf numFmtId="44" fontId="27" fillId="37" borderId="13" xfId="2" applyFont="1" applyFill="1" applyBorder="1"/>
    <xf numFmtId="44" fontId="21" fillId="37" borderId="13" xfId="2" applyFont="1" applyFill="1" applyBorder="1"/>
    <xf numFmtId="0" fontId="26" fillId="34" borderId="0" xfId="0" applyFont="1" applyFill="1" applyAlignment="1">
      <alignment wrapText="1"/>
    </xf>
    <xf numFmtId="44" fontId="25" fillId="34" borderId="0" xfId="0" applyNumberFormat="1" applyFont="1" applyFill="1"/>
    <xf numFmtId="37" fontId="25" fillId="34" borderId="0" xfId="0" applyNumberFormat="1" applyFont="1" applyFill="1"/>
    <xf numFmtId="172" fontId="25" fillId="34" borderId="0" xfId="0" applyNumberFormat="1" applyFont="1" applyFill="1"/>
    <xf numFmtId="0" fontId="26" fillId="0" borderId="11" xfId="0" applyFont="1" applyBorder="1" applyAlignment="1">
      <alignment wrapText="1"/>
    </xf>
    <xf numFmtId="3" fontId="26" fillId="0" borderId="13" xfId="0" applyNumberFormat="1" applyFont="1" applyBorder="1"/>
    <xf numFmtId="3" fontId="27" fillId="0" borderId="13" xfId="0" applyNumberFormat="1" applyFont="1" applyBorder="1"/>
    <xf numFmtId="10" fontId="20" fillId="0" borderId="0" xfId="3" applyNumberFormat="1" applyFont="1"/>
    <xf numFmtId="10" fontId="28" fillId="0" borderId="0" xfId="3" applyNumberFormat="1" applyFont="1"/>
    <xf numFmtId="0" fontId="26" fillId="0" borderId="0" xfId="0" applyFont="1" applyFill="1" applyAlignment="1">
      <alignment wrapText="1"/>
    </xf>
    <xf numFmtId="37" fontId="25" fillId="0" borderId="0" xfId="0" applyNumberFormat="1" applyFont="1" applyFill="1"/>
    <xf numFmtId="37" fontId="28" fillId="0" borderId="0" xfId="0" applyNumberFormat="1" applyFont="1" applyFill="1"/>
    <xf numFmtId="2" fontId="26" fillId="37" borderId="13" xfId="0" applyNumberFormat="1" applyFont="1" applyFill="1" applyBorder="1"/>
    <xf numFmtId="0" fontId="26" fillId="36" borderId="13" xfId="0" applyFont="1" applyFill="1" applyBorder="1"/>
    <xf numFmtId="168" fontId="26" fillId="36" borderId="13" xfId="0" applyNumberFormat="1" applyFont="1" applyFill="1" applyBorder="1"/>
    <xf numFmtId="1" fontId="25" fillId="0" borderId="0" xfId="2" applyNumberFormat="1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3" fontId="25" fillId="38" borderId="13" xfId="0" applyNumberFormat="1" applyFont="1" applyFill="1" applyBorder="1"/>
    <xf numFmtId="3" fontId="25" fillId="38" borderId="13" xfId="1" applyNumberFormat="1" applyFont="1" applyFill="1" applyBorder="1"/>
    <xf numFmtId="172" fontId="25" fillId="38" borderId="13" xfId="2" applyNumberFormat="1" applyFont="1" applyFill="1" applyBorder="1"/>
    <xf numFmtId="37" fontId="20" fillId="0" borderId="11" xfId="46" applyNumberFormat="1" applyFont="1" applyBorder="1"/>
    <xf numFmtId="172" fontId="29" fillId="34" borderId="0" xfId="0" applyNumberFormat="1" applyFont="1" applyFill="1"/>
    <xf numFmtId="37" fontId="29" fillId="34" borderId="0" xfId="0" applyNumberFormat="1" applyFont="1" applyFill="1"/>
    <xf numFmtId="0" fontId="25" fillId="0" borderId="0" xfId="0" applyFont="1" applyBorder="1"/>
    <xf numFmtId="0" fontId="25" fillId="0" borderId="0" xfId="0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43" fontId="20" fillId="33" borderId="13" xfId="45" applyNumberFormat="1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169" fontId="20" fillId="0" borderId="0" xfId="0" applyNumberFormat="1" applyFont="1"/>
    <xf numFmtId="37" fontId="20" fillId="0" borderId="0" xfId="0" applyNumberFormat="1" applyFont="1"/>
    <xf numFmtId="37" fontId="20" fillId="0" borderId="0" xfId="0" applyNumberFormat="1" applyFont="1" applyFill="1"/>
    <xf numFmtId="172" fontId="20" fillId="34" borderId="0" xfId="0" applyNumberFormat="1" applyFont="1" applyFill="1"/>
    <xf numFmtId="37" fontId="20" fillId="34" borderId="0" xfId="0" applyNumberFormat="1" applyFont="1" applyFill="1"/>
    <xf numFmtId="1" fontId="20" fillId="0" borderId="0" xfId="0" applyNumberFormat="1" applyFont="1"/>
    <xf numFmtId="0" fontId="31" fillId="0" borderId="0" xfId="0" applyFont="1"/>
    <xf numFmtId="0" fontId="25" fillId="36" borderId="15" xfId="0" applyFont="1" applyFill="1" applyBorder="1" applyAlignment="1">
      <alignment horizontal="left" wrapText="1"/>
    </xf>
    <xf numFmtId="0" fontId="25" fillId="36" borderId="14" xfId="0" applyFont="1" applyFill="1" applyBorder="1" applyAlignment="1">
      <alignment horizontal="left" wrapText="1"/>
    </xf>
    <xf numFmtId="0" fontId="29" fillId="36" borderId="13" xfId="0" applyFont="1" applyFill="1" applyBorder="1" applyAlignment="1">
      <alignment horizontal="center" wrapText="1"/>
    </xf>
    <xf numFmtId="0" fontId="26" fillId="36" borderId="15" xfId="0" applyFont="1" applyFill="1" applyBorder="1" applyAlignment="1">
      <alignment horizontal="center" wrapText="1"/>
    </xf>
    <xf numFmtId="0" fontId="26" fillId="36" borderId="16" xfId="0" applyFont="1" applyFill="1" applyBorder="1" applyAlignment="1">
      <alignment horizontal="center" wrapText="1"/>
    </xf>
    <xf numFmtId="0" fontId="26" fillId="36" borderId="14" xfId="0" applyFont="1" applyFill="1" applyBorder="1" applyAlignment="1">
      <alignment horizontal="center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0" fontId="26" fillId="36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right" wrapText="1"/>
    </xf>
    <xf numFmtId="0" fontId="25" fillId="0" borderId="16" xfId="0" applyFont="1" applyBorder="1" applyAlignment="1">
      <alignment horizontal="right" wrapText="1"/>
    </xf>
    <xf numFmtId="0" fontId="25" fillId="0" borderId="14" xfId="0" applyFont="1" applyBorder="1" applyAlignment="1">
      <alignment horizontal="right" wrapText="1"/>
    </xf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2" xfId="46"/>
    <cellStyle name="Comma 2 2" xfId="49"/>
    <cellStyle name="Currency" xfId="2" builtinId="4"/>
    <cellStyle name="Currency 2" xfId="50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/>
    <cellStyle name="Normal 2 2" xfId="48"/>
    <cellStyle name="Note" xfId="18" builtinId="10" customBuiltin="1"/>
    <cellStyle name="Output" xfId="13" builtinId="21" customBuiltin="1"/>
    <cellStyle name="Percent" xfId="3" builtinId="5"/>
    <cellStyle name="Percent 2" xfId="47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TRx'!$I$50:$I$91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88704"/>
        <c:axId val="228491264"/>
      </c:scatterChart>
      <c:valAx>
        <c:axId val="228488704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8491264"/>
        <c:crosses val="autoZero"/>
        <c:crossBetween val="midCat"/>
        <c:majorUnit val="2000000"/>
        <c:dispUnits>
          <c:builtInUnit val="millions"/>
        </c:dispUnits>
      </c:valAx>
      <c:valAx>
        <c:axId val="22849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28488704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Curve'!$I$47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Curve'!$I$48:$I$89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72096"/>
        <c:axId val="230374400"/>
      </c:scatterChart>
      <c:valAx>
        <c:axId val="230372096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374400"/>
        <c:crosses val="autoZero"/>
        <c:crossBetween val="midCat"/>
        <c:majorUnit val="2000000"/>
        <c:dispUnits>
          <c:builtInUnit val="millions"/>
        </c:dispUnits>
      </c:valAx>
      <c:valAx>
        <c:axId val="23037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3037209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Curve'!$J$47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Curve'!$J$48:$J$89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12672"/>
        <c:axId val="230414976"/>
      </c:scatterChart>
      <c:valAx>
        <c:axId val="230412672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414976"/>
        <c:crosses val="autoZero"/>
        <c:crossBetween val="midCat"/>
        <c:majorUnit val="2000000"/>
        <c:dispUnits>
          <c:builtInUnit val="millions"/>
        </c:dispUnits>
      </c:valAx>
      <c:valAx>
        <c:axId val="23041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3041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8128"/>
        <c:axId val="231090432"/>
      </c:scatterChart>
      <c:valAx>
        <c:axId val="231088128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1090432"/>
        <c:crosses val="autoZero"/>
        <c:crossBetween val="midCat"/>
        <c:majorUnit val="5000000"/>
        <c:dispUnits>
          <c:builtInUnit val="millions"/>
        </c:dispUnits>
      </c:valAx>
      <c:valAx>
        <c:axId val="2310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3108812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19488"/>
        <c:axId val="231126144"/>
      </c:scatterChart>
      <c:valAx>
        <c:axId val="231119488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1126144"/>
        <c:crosses val="autoZero"/>
        <c:crossBetween val="midCat"/>
        <c:majorUnit val="5000000"/>
        <c:dispUnits>
          <c:builtInUnit val="millions"/>
        </c:dispUnits>
      </c:valAx>
      <c:valAx>
        <c:axId val="23112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31119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60288"/>
        <c:axId val="230862848"/>
      </c:scatterChart>
      <c:valAx>
        <c:axId val="230860288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862848"/>
        <c:crosses val="autoZero"/>
        <c:crossBetween val="midCat"/>
        <c:majorUnit val="5000000"/>
        <c:dispUnits>
          <c:builtInUnit val="millions"/>
        </c:dispUnits>
      </c:valAx>
      <c:valAx>
        <c:axId val="23086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3086028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884480"/>
        <c:axId val="230886784"/>
      </c:scatterChart>
      <c:valAx>
        <c:axId val="230884480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886784"/>
        <c:crosses val="autoZero"/>
        <c:crossBetween val="midCat"/>
        <c:majorUnit val="5000000"/>
        <c:dispUnits>
          <c:builtInUnit val="millions"/>
        </c:dispUnits>
      </c:valAx>
      <c:valAx>
        <c:axId val="23088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30884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TRx'!$J$50:$J$91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61760"/>
        <c:axId val="229064064"/>
      </c:scatterChart>
      <c:valAx>
        <c:axId val="229061760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9064064"/>
        <c:crosses val="autoZero"/>
        <c:crossBetween val="midCat"/>
        <c:majorUnit val="2000000"/>
        <c:dispUnits>
          <c:builtInUnit val="millions"/>
        </c:dispUnits>
      </c:valAx>
      <c:valAx>
        <c:axId val="22906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9061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3year Incr. TRx vs Sample Spend</a:t>
            </a:r>
          </a:p>
        </c:rich>
      </c:tx>
      <c:layout>
        <c:manualLayout>
          <c:xMode val="edge"/>
          <c:yMode val="edge"/>
          <c:x val="0.2243783517373294"/>
          <c:y val="4.018654028670444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TRx'!$K$50:$K$91</c:f>
              <c:numCache>
                <c:formatCode>#,##0_);\(#,##0\)</c:formatCode>
                <c:ptCount val="42"/>
                <c:pt idx="0">
                  <c:v>0</c:v>
                </c:pt>
                <c:pt idx="1">
                  <c:v>153995.9542155964</c:v>
                </c:pt>
                <c:pt idx="2">
                  <c:v>307725.77699225629</c:v>
                </c:pt>
                <c:pt idx="3">
                  <c:v>461189.46832997969</c:v>
                </c:pt>
                <c:pt idx="4">
                  <c:v>614387.02822876652</c:v>
                </c:pt>
                <c:pt idx="5">
                  <c:v>767318.45668861701</c:v>
                </c:pt>
                <c:pt idx="6">
                  <c:v>919983.75370953069</c:v>
                </c:pt>
                <c:pt idx="7">
                  <c:v>1072382.9192915079</c:v>
                </c:pt>
                <c:pt idx="8">
                  <c:v>1224515.953434549</c:v>
                </c:pt>
                <c:pt idx="9">
                  <c:v>1376382.8561386534</c:v>
                </c:pt>
                <c:pt idx="10">
                  <c:v>1527983.6274038211</c:v>
                </c:pt>
                <c:pt idx="11">
                  <c:v>1679318.267230052</c:v>
                </c:pt>
                <c:pt idx="12">
                  <c:v>1830386.7756173469</c:v>
                </c:pt>
                <c:pt idx="13">
                  <c:v>1880775.1699660467</c:v>
                </c:pt>
                <c:pt idx="14">
                  <c:v>1981189.1525657054</c:v>
                </c:pt>
                <c:pt idx="15">
                  <c:v>2131725.398075127</c:v>
                </c:pt>
                <c:pt idx="16">
                  <c:v>2281995.5121456124</c:v>
                </c:pt>
                <c:pt idx="17">
                  <c:v>2431999.4947771612</c:v>
                </c:pt>
                <c:pt idx="18">
                  <c:v>2581737.3459697738</c:v>
                </c:pt>
                <c:pt idx="19">
                  <c:v>2731209.0657234495</c:v>
                </c:pt>
                <c:pt idx="20">
                  <c:v>2880414.6540381885</c:v>
                </c:pt>
                <c:pt idx="21">
                  <c:v>3029354.1109139915</c:v>
                </c:pt>
                <c:pt idx="22">
                  <c:v>3178027.4363508564</c:v>
                </c:pt>
                <c:pt idx="23">
                  <c:v>3326434.6303487867</c:v>
                </c:pt>
                <c:pt idx="24">
                  <c:v>3474575.6929077799</c:v>
                </c:pt>
                <c:pt idx="25">
                  <c:v>3622450.6240278371</c:v>
                </c:pt>
                <c:pt idx="26">
                  <c:v>3770059.4237089567</c:v>
                </c:pt>
                <c:pt idx="27">
                  <c:v>3917402.0919511407</c:v>
                </c:pt>
                <c:pt idx="28">
                  <c:v>4064478.6287543876</c:v>
                </c:pt>
                <c:pt idx="29">
                  <c:v>4211289.034118698</c:v>
                </c:pt>
                <c:pt idx="30">
                  <c:v>4357833.3080440722</c:v>
                </c:pt>
                <c:pt idx="31">
                  <c:v>4504111.4505305104</c:v>
                </c:pt>
                <c:pt idx="32">
                  <c:v>4650123.4615780097</c:v>
                </c:pt>
                <c:pt idx="33">
                  <c:v>4795869.3411865756</c:v>
                </c:pt>
                <c:pt idx="34">
                  <c:v>4941349.0893562036</c:v>
                </c:pt>
                <c:pt idx="35">
                  <c:v>5086562.7060868945</c:v>
                </c:pt>
                <c:pt idx="36">
                  <c:v>5231510.1913786493</c:v>
                </c:pt>
                <c:pt idx="37">
                  <c:v>5376191.545231469</c:v>
                </c:pt>
                <c:pt idx="38">
                  <c:v>5520606.7676453507</c:v>
                </c:pt>
                <c:pt idx="39">
                  <c:v>5664755.8586202962</c:v>
                </c:pt>
                <c:pt idx="40">
                  <c:v>5808638.8181563038</c:v>
                </c:pt>
                <c:pt idx="41">
                  <c:v>5952255.6462533772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1952"/>
        <c:axId val="229104256"/>
      </c:scatterChart>
      <c:valAx>
        <c:axId val="229101952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9104256"/>
        <c:crosses val="autoZero"/>
        <c:crossBetween val="midCat"/>
        <c:majorUnit val="2000000"/>
        <c:dispUnits>
          <c:builtInUnit val="millions"/>
        </c:dispUnits>
      </c:valAx>
      <c:valAx>
        <c:axId val="229104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3-year Incr. TRx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29101952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03776"/>
        <c:axId val="230206080"/>
      </c:scatterChart>
      <c:valAx>
        <c:axId val="230203776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206080"/>
        <c:crosses val="autoZero"/>
        <c:crossBetween val="midCat"/>
        <c:majorUnit val="5000000"/>
        <c:dispUnits>
          <c:builtInUnit val="millions"/>
        </c:dispUnits>
      </c:valAx>
      <c:valAx>
        <c:axId val="23020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3020377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06944"/>
        <c:axId val="230309248"/>
      </c:scatterChart>
      <c:valAx>
        <c:axId val="230306944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309248"/>
        <c:crosses val="autoZero"/>
        <c:crossBetween val="midCat"/>
        <c:majorUnit val="5000000"/>
        <c:dispUnits>
          <c:builtInUnit val="millions"/>
        </c:dispUnits>
      </c:valAx>
      <c:valAx>
        <c:axId val="230309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30306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3-Year Incr. TRx </a:t>
            </a:r>
          </a:p>
        </c:rich>
      </c:tx>
      <c:layout>
        <c:manualLayout>
          <c:xMode val="edge"/>
          <c:yMode val="edge"/>
          <c:x val="0.25905649951650783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TRx'!$K$50:$K$70</c:f>
              <c:numCache>
                <c:formatCode>#,##0_);\(#,##0\)</c:formatCode>
                <c:ptCount val="21"/>
                <c:pt idx="0">
                  <c:v>0</c:v>
                </c:pt>
                <c:pt idx="1">
                  <c:v>410084.58159530454</c:v>
                </c:pt>
                <c:pt idx="2">
                  <c:v>820294.81752046943</c:v>
                </c:pt>
                <c:pt idx="3">
                  <c:v>1230630.7077754941</c:v>
                </c:pt>
                <c:pt idx="4">
                  <c:v>1641092.2523603784</c:v>
                </c:pt>
                <c:pt idx="5">
                  <c:v>2051679.4512751233</c:v>
                </c:pt>
                <c:pt idx="6">
                  <c:v>2532675.8721085838</c:v>
                </c:pt>
                <c:pt idx="7">
                  <c:v>2873230.8120941925</c:v>
                </c:pt>
                <c:pt idx="8">
                  <c:v>3284194.9739985173</c:v>
                </c:pt>
                <c:pt idx="9">
                  <c:v>3695284.7902327012</c:v>
                </c:pt>
                <c:pt idx="10">
                  <c:v>4106500.2607967467</c:v>
                </c:pt>
                <c:pt idx="11">
                  <c:v>4517841.3856906509</c:v>
                </c:pt>
                <c:pt idx="12">
                  <c:v>4929308.1649144161</c:v>
                </c:pt>
                <c:pt idx="13">
                  <c:v>5340900.5984680392</c:v>
                </c:pt>
                <c:pt idx="14">
                  <c:v>5752618.6863515247</c:v>
                </c:pt>
                <c:pt idx="15">
                  <c:v>6164462.4285648707</c:v>
                </c:pt>
                <c:pt idx="16">
                  <c:v>6576431.8251080737</c:v>
                </c:pt>
                <c:pt idx="17">
                  <c:v>6988526.87598114</c:v>
                </c:pt>
                <c:pt idx="18">
                  <c:v>7400747.5811840631</c:v>
                </c:pt>
                <c:pt idx="19">
                  <c:v>7813093.9407168468</c:v>
                </c:pt>
                <c:pt idx="20">
                  <c:v>8225565.9545794912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17440"/>
        <c:axId val="230336384"/>
      </c:scatterChart>
      <c:valAx>
        <c:axId val="230317440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30336384"/>
        <c:crosses val="autoZero"/>
        <c:crossBetween val="midCat"/>
        <c:majorUnit val="5000000"/>
        <c:dispUnits>
          <c:builtInUnit val="millions"/>
        </c:dispUnits>
      </c:valAx>
      <c:valAx>
        <c:axId val="230336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Incr. TRx ('000)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23031744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8979236899472285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27424"/>
        <c:axId val="228329728"/>
      </c:scatterChart>
      <c:valAx>
        <c:axId val="228327424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8329728"/>
        <c:crosses val="autoZero"/>
        <c:crossBetween val="midCat"/>
        <c:majorUnit val="5000000"/>
        <c:dispUnits>
          <c:builtInUnit val="millions"/>
        </c:dispUnits>
      </c:valAx>
      <c:valAx>
        <c:axId val="22832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and Scaled Incr. NRx ('000)</a:t>
                </a:r>
                <a:endParaRPr lang="en-US" sz="1000"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28327424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378496"/>
        <c:axId val="228385152"/>
      </c:scatterChart>
      <c:valAx>
        <c:axId val="228378496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8385152"/>
        <c:crosses val="autoZero"/>
        <c:crossBetween val="midCat"/>
        <c:majorUnit val="5000000"/>
        <c:dispUnits>
          <c:builtInUnit val="millions"/>
        </c:dispUnits>
      </c:valAx>
      <c:valAx>
        <c:axId val="22838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837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Incr. TRx</a:t>
            </a:r>
          </a:p>
        </c:rich>
      </c:tx>
      <c:layout>
        <c:manualLayout>
          <c:xMode val="edge"/>
          <c:yMode val="edge"/>
          <c:x val="0.3864640785257365"/>
          <c:y val="4.42967594525406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TRx'!$K$51:$K$91</c:f>
              <c:numCache>
                <c:formatCode>#,##0_);\(#,##0\)</c:formatCode>
                <c:ptCount val="41"/>
                <c:pt idx="0">
                  <c:v>0</c:v>
                </c:pt>
                <c:pt idx="1">
                  <c:v>209989.21623467965</c:v>
                </c:pt>
                <c:pt idx="2">
                  <c:v>420000.70598926552</c:v>
                </c:pt>
                <c:pt idx="3">
                  <c:v>630034.46926375746</c:v>
                </c:pt>
                <c:pt idx="4">
                  <c:v>840090.50605815533</c:v>
                </c:pt>
                <c:pt idx="5">
                  <c:v>1050168.8163724598</c:v>
                </c:pt>
                <c:pt idx="6">
                  <c:v>1260269.4002066704</c:v>
                </c:pt>
                <c:pt idx="7">
                  <c:v>1470392.2575607866</c:v>
                </c:pt>
                <c:pt idx="8">
                  <c:v>1680537.3884348089</c:v>
                </c:pt>
                <c:pt idx="9">
                  <c:v>1890704.792828738</c:v>
                </c:pt>
                <c:pt idx="10">
                  <c:v>2100894.470742573</c:v>
                </c:pt>
                <c:pt idx="11">
                  <c:v>2311106.4221763136</c:v>
                </c:pt>
                <c:pt idx="12">
                  <c:v>2521340.6471299613</c:v>
                </c:pt>
                <c:pt idx="13">
                  <c:v>2731597.1456035143</c:v>
                </c:pt>
                <c:pt idx="14">
                  <c:v>2941875.9175969735</c:v>
                </c:pt>
                <c:pt idx="15">
                  <c:v>3152176.9631103389</c:v>
                </c:pt>
                <c:pt idx="16">
                  <c:v>3362500.282143611</c:v>
                </c:pt>
                <c:pt idx="17">
                  <c:v>3572845.8746967884</c:v>
                </c:pt>
                <c:pt idx="18">
                  <c:v>3783213.7407698724</c:v>
                </c:pt>
                <c:pt idx="19">
                  <c:v>3999655.0302824061</c:v>
                </c:pt>
                <c:pt idx="20">
                  <c:v>4204016.2934757592</c:v>
                </c:pt>
                <c:pt idx="21">
                  <c:v>4414450.980108561</c:v>
                </c:pt>
                <c:pt idx="22">
                  <c:v>4624907.940261269</c:v>
                </c:pt>
                <c:pt idx="23">
                  <c:v>4835387.1739338841</c:v>
                </c:pt>
                <c:pt idx="24">
                  <c:v>5045888.6811264055</c:v>
                </c:pt>
                <c:pt idx="25">
                  <c:v>5256412.4618388312</c:v>
                </c:pt>
                <c:pt idx="26">
                  <c:v>5466958.516071165</c:v>
                </c:pt>
                <c:pt idx="27">
                  <c:v>5677526.8438234031</c:v>
                </c:pt>
                <c:pt idx="28">
                  <c:v>5888117.4450955475</c:v>
                </c:pt>
                <c:pt idx="29">
                  <c:v>6098730.319887599</c:v>
                </c:pt>
                <c:pt idx="30">
                  <c:v>6309365.4681995576</c:v>
                </c:pt>
                <c:pt idx="31">
                  <c:v>6520022.8900314225</c:v>
                </c:pt>
                <c:pt idx="32">
                  <c:v>6730702.5853831917</c:v>
                </c:pt>
                <c:pt idx="33">
                  <c:v>6941404.5542548671</c:v>
                </c:pt>
                <c:pt idx="34">
                  <c:v>7152128.7966464488</c:v>
                </c:pt>
                <c:pt idx="35">
                  <c:v>7362875.3125579376</c:v>
                </c:pt>
                <c:pt idx="36">
                  <c:v>7573644.1019893307</c:v>
                </c:pt>
                <c:pt idx="37">
                  <c:v>7784435.164940631</c:v>
                </c:pt>
                <c:pt idx="38">
                  <c:v>7995248.5014118394</c:v>
                </c:pt>
                <c:pt idx="39">
                  <c:v>8206084.1114029502</c:v>
                </c:pt>
                <c:pt idx="40">
                  <c:v>8416941.9949139711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30976"/>
        <c:axId val="228433280"/>
      </c:scatterChart>
      <c:valAx>
        <c:axId val="228430976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28433280"/>
        <c:crosses val="autoZero"/>
        <c:crossBetween val="midCat"/>
        <c:majorUnit val="5000000"/>
        <c:dispUnits>
          <c:builtInUnit val="millions"/>
        </c:dispUnits>
      </c:valAx>
      <c:valAx>
        <c:axId val="228433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Incr. TRx ('000)</a:t>
                </a:r>
                <a:endParaRPr lang="en-US" sz="1000">
                  <a:latin typeface="+mn-lt"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2843097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48</xdr:row>
      <xdr:rowOff>232410</xdr:rowOff>
    </xdr:from>
    <xdr:to>
      <xdr:col>18</xdr:col>
      <xdr:colOff>236220</xdr:colOff>
      <xdr:row>61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64</xdr:row>
      <xdr:rowOff>114300</xdr:rowOff>
    </xdr:from>
    <xdr:to>
      <xdr:col>18</xdr:col>
      <xdr:colOff>312420</xdr:colOff>
      <xdr:row>83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83820</xdr:colOff>
      <xdr:row>48</xdr:row>
      <xdr:rowOff>198120</xdr:rowOff>
    </xdr:from>
    <xdr:to>
      <xdr:col>27</xdr:col>
      <xdr:colOff>320040</xdr:colOff>
      <xdr:row>61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876300</xdr:colOff>
      <xdr:row>48</xdr:row>
      <xdr:rowOff>521970</xdr:rowOff>
    </xdr:from>
    <xdr:to>
      <xdr:col>16</xdr:col>
      <xdr:colOff>556260</xdr:colOff>
      <xdr:row>62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883920</xdr:colOff>
      <xdr:row>64</xdr:row>
      <xdr:rowOff>91440</xdr:rowOff>
    </xdr:from>
    <xdr:to>
      <xdr:col>17</xdr:col>
      <xdr:colOff>53340</xdr:colOff>
      <xdr:row>83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403860</xdr:colOff>
      <xdr:row>48</xdr:row>
      <xdr:rowOff>556260</xdr:rowOff>
    </xdr:from>
    <xdr:to>
      <xdr:col>24</xdr:col>
      <xdr:colOff>480060</xdr:colOff>
      <xdr:row>62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883920</xdr:colOff>
      <xdr:row>49</xdr:row>
      <xdr:rowOff>590550</xdr:rowOff>
    </xdr:from>
    <xdr:to>
      <xdr:col>18</xdr:col>
      <xdr:colOff>121920</xdr:colOff>
      <xdr:row>64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899160</xdr:colOff>
      <xdr:row>65</xdr:row>
      <xdr:rowOff>121920</xdr:rowOff>
    </xdr:from>
    <xdr:to>
      <xdr:col>18</xdr:col>
      <xdr:colOff>160020</xdr:colOff>
      <xdr:row>84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49</xdr:row>
      <xdr:rowOff>624840</xdr:rowOff>
    </xdr:from>
    <xdr:to>
      <xdr:col>27</xdr:col>
      <xdr:colOff>137160</xdr:colOff>
      <xdr:row>64</xdr:row>
      <xdr:rowOff>34290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46</xdr:row>
      <xdr:rowOff>773430</xdr:rowOff>
    </xdr:from>
    <xdr:to>
      <xdr:col>17</xdr:col>
      <xdr:colOff>601980</xdr:colOff>
      <xdr:row>63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64</xdr:row>
      <xdr:rowOff>45720</xdr:rowOff>
    </xdr:from>
    <xdr:to>
      <xdr:col>17</xdr:col>
      <xdr:colOff>571500</xdr:colOff>
      <xdr:row>82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48</xdr:row>
      <xdr:rowOff>773430</xdr:rowOff>
    </xdr:from>
    <xdr:to>
      <xdr:col>17</xdr:col>
      <xdr:colOff>601980</xdr:colOff>
      <xdr:row>64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65</xdr:row>
      <xdr:rowOff>45720</xdr:rowOff>
    </xdr:from>
    <xdr:to>
      <xdr:col>17</xdr:col>
      <xdr:colOff>571500</xdr:colOff>
      <xdr:row>83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49</xdr:row>
      <xdr:rowOff>773430</xdr:rowOff>
    </xdr:from>
    <xdr:to>
      <xdr:col>17</xdr:col>
      <xdr:colOff>601980</xdr:colOff>
      <xdr:row>65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66</xdr:row>
      <xdr:rowOff>45720</xdr:rowOff>
    </xdr:from>
    <xdr:to>
      <xdr:col>17</xdr:col>
      <xdr:colOff>571500</xdr:colOff>
      <xdr:row>84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opLeftCell="K36" zoomScaleNormal="100" workbookViewId="0">
      <selection activeCell="Q44" sqref="Q44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4.33203125" style="124" customWidth="1"/>
    <col min="13" max="13" width="9.5546875" style="124" customWidth="1"/>
    <col min="14" max="14" width="15.6640625" style="124" customWidth="1"/>
    <col min="15" max="15" width="14.88671875" style="124" customWidth="1"/>
    <col min="16" max="16" width="14.109375" style="124" customWidth="1"/>
    <col min="17" max="16384" width="8.88671875" style="124"/>
  </cols>
  <sheetData>
    <row r="1" spans="1:17" ht="13.95" x14ac:dyDescent="0.3">
      <c r="A1" s="35" t="s">
        <v>94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4" spans="1:17" x14ac:dyDescent="0.3">
      <c r="A4" s="158" t="s">
        <v>92</v>
      </c>
    </row>
    <row r="5" spans="1:17" x14ac:dyDescent="0.3">
      <c r="A5" s="158" t="s">
        <v>93</v>
      </c>
    </row>
    <row r="7" spans="1:17" ht="13.95" x14ac:dyDescent="0.3">
      <c r="A7" s="35" t="s">
        <v>1</v>
      </c>
    </row>
    <row r="8" spans="1:17" ht="41.4" x14ac:dyDescent="0.3">
      <c r="A8" s="97" t="s">
        <v>1</v>
      </c>
      <c r="B8" s="97" t="s">
        <v>2</v>
      </c>
      <c r="C8" s="97" t="s">
        <v>3</v>
      </c>
      <c r="D8" s="97" t="s">
        <v>4</v>
      </c>
      <c r="E8" s="97" t="s">
        <v>5</v>
      </c>
      <c r="F8" s="97" t="s">
        <v>6</v>
      </c>
      <c r="G8" s="98" t="s">
        <v>7</v>
      </c>
      <c r="H8" s="98" t="s">
        <v>8</v>
      </c>
      <c r="I8" s="97" t="s">
        <v>9</v>
      </c>
      <c r="J8" s="97" t="s">
        <v>10</v>
      </c>
      <c r="K8" s="97" t="s">
        <v>11</v>
      </c>
      <c r="L8" s="97" t="s">
        <v>12</v>
      </c>
      <c r="M8" s="97" t="s">
        <v>13</v>
      </c>
      <c r="N8" s="96" t="s">
        <v>14</v>
      </c>
      <c r="O8" s="97" t="s">
        <v>15</v>
      </c>
      <c r="P8" s="97" t="s">
        <v>16</v>
      </c>
      <c r="Q8" s="97" t="s">
        <v>17</v>
      </c>
    </row>
    <row r="9" spans="1:17" ht="13.95" x14ac:dyDescent="0.3">
      <c r="A9" s="125" t="s">
        <v>18</v>
      </c>
      <c r="B9" s="125" t="s">
        <v>19</v>
      </c>
      <c r="C9" s="126">
        <v>2.0401215227001868</v>
      </c>
      <c r="D9" s="126">
        <v>5.3142392545388238E-2</v>
      </c>
      <c r="E9" s="127">
        <v>38.389719110929093</v>
      </c>
      <c r="F9" s="127">
        <v>0</v>
      </c>
      <c r="G9" s="140">
        <f>C9/$P$9</f>
        <v>0.11728642398953572</v>
      </c>
      <c r="H9" s="127"/>
      <c r="I9" s="128">
        <v>0</v>
      </c>
      <c r="J9" s="126">
        <v>1.9527094343570728</v>
      </c>
      <c r="K9" s="126">
        <v>2.1275336110433005</v>
      </c>
      <c r="L9" s="129"/>
      <c r="M9" s="129"/>
      <c r="N9" s="134">
        <v>2231625.98</v>
      </c>
      <c r="O9" s="134">
        <v>128296</v>
      </c>
      <c r="P9" s="135">
        <v>17.394353526220616</v>
      </c>
      <c r="Q9" s="100" t="s">
        <v>20</v>
      </c>
    </row>
    <row r="10" spans="1:17" ht="13.95" x14ac:dyDescent="0.3">
      <c r="A10" s="125" t="s">
        <v>18</v>
      </c>
      <c r="B10" s="125" t="s">
        <v>21</v>
      </c>
      <c r="C10" s="126">
        <v>-0.18758339823644624</v>
      </c>
      <c r="D10" s="126">
        <v>1.9853422215105215E-3</v>
      </c>
      <c r="E10" s="127">
        <v>-94.48416308485389</v>
      </c>
      <c r="F10" s="127">
        <v>0</v>
      </c>
      <c r="G10" s="140">
        <f>(1+C10)*L10/$N$9</f>
        <v>0.71009704297329124</v>
      </c>
      <c r="H10" s="127"/>
      <c r="I10" s="128">
        <v>2.0274230508231619</v>
      </c>
      <c r="J10" s="126">
        <v>-0.19084901917193142</v>
      </c>
      <c r="K10" s="126">
        <v>-0.18431777730096105</v>
      </c>
      <c r="L10" s="129">
        <v>1950564.5330000001</v>
      </c>
      <c r="M10" s="129">
        <v>128296</v>
      </c>
      <c r="N10" s="34"/>
    </row>
    <row r="11" spans="1:17" ht="13.95" x14ac:dyDescent="0.3">
      <c r="A11" s="125" t="s">
        <v>18</v>
      </c>
      <c r="B11" s="125" t="s">
        <v>22</v>
      </c>
      <c r="C11" s="126">
        <v>7.8772276004840242E-3</v>
      </c>
      <c r="D11" s="126">
        <v>1.8674864628876362E-4</v>
      </c>
      <c r="E11" s="127">
        <v>42.180908708187971</v>
      </c>
      <c r="F11" s="127">
        <v>0</v>
      </c>
      <c r="G11" s="140">
        <f>C11*L11/$N$9</f>
        <v>0.12169924023859242</v>
      </c>
      <c r="H11" s="127"/>
      <c r="I11" s="128">
        <v>1.9999603976015703</v>
      </c>
      <c r="J11" s="126">
        <v>7.5700511941261782E-3</v>
      </c>
      <c r="K11" s="126">
        <v>8.1844040068418701E-3</v>
      </c>
      <c r="L11" s="129">
        <v>34477509.097999953</v>
      </c>
      <c r="M11" s="129">
        <v>128296</v>
      </c>
      <c r="N11" s="34"/>
    </row>
    <row r="12" spans="1:17" ht="13.95" x14ac:dyDescent="0.3">
      <c r="A12" s="125" t="s">
        <v>18</v>
      </c>
      <c r="B12" s="125" t="s">
        <v>23</v>
      </c>
      <c r="C12" s="126">
        <v>1.8998079225950729E-3</v>
      </c>
      <c r="D12" s="126">
        <v>1.1758420739664021E-2</v>
      </c>
      <c r="E12" s="127">
        <v>0.16156999010815776</v>
      </c>
      <c r="F12" s="127">
        <v>0.87164474561969718</v>
      </c>
      <c r="G12" s="140">
        <f t="shared" ref="G12:G17" si="0">C12*L12/$N$9</f>
        <v>1.8528530257075151E-4</v>
      </c>
      <c r="H12" s="127"/>
      <c r="I12" s="128">
        <v>1.3322423862649311</v>
      </c>
      <c r="J12" s="126">
        <v>-1.7441212743592657E-2</v>
      </c>
      <c r="K12" s="126">
        <v>2.1240828588782804E-2</v>
      </c>
      <c r="L12" s="129">
        <v>217647</v>
      </c>
      <c r="M12" s="129">
        <v>128296</v>
      </c>
      <c r="N12" s="34"/>
    </row>
    <row r="13" spans="1:17" ht="13.95" x14ac:dyDescent="0.3">
      <c r="A13" s="125" t="s">
        <v>18</v>
      </c>
      <c r="B13" s="125" t="s">
        <v>24</v>
      </c>
      <c r="C13" s="126">
        <v>0.24107950138832032</v>
      </c>
      <c r="D13" s="126">
        <v>0.19684418434434137</v>
      </c>
      <c r="E13" s="127">
        <v>1.2247224991244734</v>
      </c>
      <c r="F13" s="127">
        <v>0.22068204283350701</v>
      </c>
      <c r="G13" s="140">
        <f t="shared" si="0"/>
        <v>3.2635449677553754E-4</v>
      </c>
      <c r="H13" s="127"/>
      <c r="I13" s="128">
        <v>1.0150046959477015</v>
      </c>
      <c r="J13" s="126">
        <v>-8.2702707270047304E-2</v>
      </c>
      <c r="K13" s="126">
        <v>0.56486171004668795</v>
      </c>
      <c r="L13" s="129">
        <v>3021</v>
      </c>
      <c r="M13" s="129">
        <v>128296</v>
      </c>
      <c r="N13" s="38" t="s">
        <v>30</v>
      </c>
    </row>
    <row r="14" spans="1:17" ht="13.95" x14ac:dyDescent="0.3">
      <c r="A14" s="136" t="s">
        <v>18</v>
      </c>
      <c r="B14" s="136" t="s">
        <v>25</v>
      </c>
      <c r="C14" s="137">
        <v>1.6347727919078899E-2</v>
      </c>
      <c r="D14" s="137">
        <v>6.9267645306476987E-3</v>
      </c>
      <c r="E14" s="138">
        <v>2.3600813694110485</v>
      </c>
      <c r="F14" s="127">
        <v>1.8272415344674692E-2</v>
      </c>
      <c r="G14" s="139">
        <f t="shared" si="0"/>
        <v>8.9318898869342033E-3</v>
      </c>
      <c r="H14" s="139">
        <f>G14+G15</f>
        <v>6.2717358337284392E-3</v>
      </c>
      <c r="I14" s="128">
        <v>6.7511720684625161</v>
      </c>
      <c r="J14" s="126">
        <v>4.9541318823970804E-3</v>
      </c>
      <c r="K14" s="126">
        <v>2.7741323955760719E-2</v>
      </c>
      <c r="L14" s="129">
        <v>1219291</v>
      </c>
      <c r="M14" s="129">
        <v>128296</v>
      </c>
      <c r="N14" s="38">
        <f>L14/M14</f>
        <v>9.5037335536571685</v>
      </c>
    </row>
    <row r="15" spans="1:17" ht="13.95" x14ac:dyDescent="0.3">
      <c r="A15" s="136" t="s">
        <v>18</v>
      </c>
      <c r="B15" s="136" t="s">
        <v>26</v>
      </c>
      <c r="C15" s="137">
        <v>-2.0097302722134203E-4</v>
      </c>
      <c r="D15" s="137">
        <v>1.4034146381045078E-4</v>
      </c>
      <c r="E15" s="138">
        <v>-1.4320288656300606</v>
      </c>
      <c r="F15" s="127">
        <v>0.15213799683699258</v>
      </c>
      <c r="G15" s="139">
        <f t="shared" si="0"/>
        <v>-2.6601540532057645E-3</v>
      </c>
      <c r="H15" s="139"/>
      <c r="I15" s="128">
        <v>5.3175055000765568</v>
      </c>
      <c r="J15" s="130">
        <v>-4.3181585994332575E-4</v>
      </c>
      <c r="K15" s="130">
        <v>2.9869805500641714E-5</v>
      </c>
      <c r="L15" s="129">
        <v>29538635</v>
      </c>
      <c r="M15" s="129">
        <v>128296</v>
      </c>
      <c r="N15" s="38"/>
    </row>
    <row r="16" spans="1:17" ht="13.95" x14ac:dyDescent="0.3">
      <c r="A16" s="148" t="s">
        <v>18</v>
      </c>
      <c r="B16" s="148" t="s">
        <v>27</v>
      </c>
      <c r="C16" s="149">
        <v>2.609809077038791E-3</v>
      </c>
      <c r="D16" s="146">
        <v>1.1002396030791667E-4</v>
      </c>
      <c r="E16" s="147">
        <v>23.720370269665747</v>
      </c>
      <c r="F16" s="150">
        <v>4.1206146331208637E-124</v>
      </c>
      <c r="G16" s="151">
        <f t="shared" si="0"/>
        <v>4.6263901028490907E-2</v>
      </c>
      <c r="H16" s="151">
        <f>G16+G17</f>
        <v>4.4133917165500886E-2</v>
      </c>
      <c r="I16" s="128">
        <v>3.846985883676918</v>
      </c>
      <c r="J16" s="126">
        <v>2.4288344600212988E-3</v>
      </c>
      <c r="K16" s="126">
        <v>2.7907836940562832E-3</v>
      </c>
      <c r="L16" s="129">
        <v>39559876</v>
      </c>
      <c r="M16" s="129">
        <v>128296</v>
      </c>
      <c r="N16" s="38">
        <f>L16/M16</f>
        <v>308.348475400636</v>
      </c>
    </row>
    <row r="17" spans="1:15" ht="13.95" x14ac:dyDescent="0.3">
      <c r="A17" s="141" t="s">
        <v>18</v>
      </c>
      <c r="B17" s="141" t="s">
        <v>28</v>
      </c>
      <c r="C17" s="37">
        <v>-9.0126083370220531E-8</v>
      </c>
      <c r="D17" s="142">
        <v>1.8955669150989362E-8</v>
      </c>
      <c r="E17" s="143">
        <v>-4.7545714504896042</v>
      </c>
      <c r="F17" s="145">
        <v>1.9908317739218078E-6</v>
      </c>
      <c r="G17" s="144">
        <f t="shared" si="0"/>
        <v>-2.129983862990023E-3</v>
      </c>
      <c r="H17" s="144"/>
      <c r="I17" s="131">
        <v>2.5168935360497855</v>
      </c>
      <c r="J17" s="133">
        <v>-1.2130560967803473E-7</v>
      </c>
      <c r="K17" s="133">
        <v>-5.894655706240633E-8</v>
      </c>
      <c r="L17" s="132">
        <v>52740862000</v>
      </c>
      <c r="M17" s="132">
        <v>128296</v>
      </c>
      <c r="N17" s="93"/>
    </row>
    <row r="20" spans="1:15" ht="27.6" customHeight="1" x14ac:dyDescent="0.3">
      <c r="A20" s="165" t="s">
        <v>37</v>
      </c>
      <c r="B20" s="165"/>
      <c r="C20" s="165"/>
      <c r="D20" s="165"/>
      <c r="E20" s="165"/>
      <c r="F20" s="165"/>
      <c r="G20" s="165" t="s">
        <v>41</v>
      </c>
      <c r="H20" s="165"/>
      <c r="I20" s="165"/>
      <c r="J20" s="165"/>
      <c r="K20" s="165"/>
      <c r="L20" s="165"/>
      <c r="M20" s="166" t="s">
        <v>62</v>
      </c>
      <c r="N20" s="166"/>
    </row>
    <row r="21" spans="1:15" ht="41.4" x14ac:dyDescent="0.3">
      <c r="A21" s="45" t="s">
        <v>13</v>
      </c>
      <c r="B21" s="45" t="s">
        <v>36</v>
      </c>
      <c r="C21" s="45" t="s">
        <v>45</v>
      </c>
      <c r="D21" s="45" t="s">
        <v>38</v>
      </c>
      <c r="E21" s="45" t="s">
        <v>46</v>
      </c>
      <c r="F21" s="45" t="s">
        <v>40</v>
      </c>
      <c r="G21" s="45" t="s">
        <v>39</v>
      </c>
      <c r="H21" s="45" t="s">
        <v>52</v>
      </c>
      <c r="I21" s="40" t="s">
        <v>47</v>
      </c>
      <c r="J21" s="45" t="s">
        <v>43</v>
      </c>
      <c r="K21" s="45" t="s">
        <v>44</v>
      </c>
      <c r="L21" s="45" t="s">
        <v>48</v>
      </c>
      <c r="M21" s="73" t="s">
        <v>63</v>
      </c>
      <c r="N21" s="45" t="s">
        <v>64</v>
      </c>
    </row>
    <row r="22" spans="1:15" ht="13.95" x14ac:dyDescent="0.3">
      <c r="A22" s="47">
        <v>128296</v>
      </c>
      <c r="B22" s="50">
        <f>D22/A22</f>
        <v>9.5037335536571685</v>
      </c>
      <c r="C22" s="49">
        <f>E22/A22</f>
        <v>308.348475400636</v>
      </c>
      <c r="D22" s="134">
        <v>1219291</v>
      </c>
      <c r="E22" s="134">
        <v>39559876</v>
      </c>
      <c r="F22" s="48">
        <f>N9</f>
        <v>2231625.98</v>
      </c>
      <c r="G22" s="59">
        <v>1566423</v>
      </c>
      <c r="H22" s="60">
        <f>G22*28</f>
        <v>43859844</v>
      </c>
      <c r="I22" s="62">
        <v>7013837</v>
      </c>
      <c r="J22" s="59">
        <v>1929356</v>
      </c>
      <c r="K22" s="59">
        <f>J22*28</f>
        <v>54021968</v>
      </c>
      <c r="L22" s="62">
        <v>5991499</v>
      </c>
      <c r="M22" s="75">
        <v>3567000</v>
      </c>
      <c r="N22" s="74">
        <v>2476407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1.1086951839788375</v>
      </c>
      <c r="I23" s="66">
        <f>I22/H22</f>
        <v>0.15991477306668031</v>
      </c>
      <c r="J23" s="41" t="s">
        <v>57</v>
      </c>
      <c r="K23" s="42">
        <f>K22/H22</f>
        <v>1.2316953977310088</v>
      </c>
      <c r="L23" s="67">
        <f>L22/K22</f>
        <v>0.11090856593747196</v>
      </c>
      <c r="M23" s="41" t="s">
        <v>59</v>
      </c>
      <c r="N23" s="81">
        <f>M22/N22</f>
        <v>1.4403932794568906</v>
      </c>
      <c r="O23" s="41" t="s">
        <v>68</v>
      </c>
    </row>
    <row r="24" spans="1:15" ht="38.25" x14ac:dyDescent="0.2">
      <c r="A24" s="123"/>
      <c r="B24" s="123"/>
      <c r="C24" s="123"/>
      <c r="D24" s="123"/>
      <c r="E24" s="123"/>
      <c r="F24" s="123"/>
      <c r="H24" s="65"/>
      <c r="I24" s="64">
        <f>I22/G22</f>
        <v>4.4776136458670486</v>
      </c>
      <c r="J24" s="41" t="s">
        <v>58</v>
      </c>
      <c r="K24" s="42"/>
      <c r="L24" s="68">
        <f>L22/J22</f>
        <v>3.1054398462492148</v>
      </c>
      <c r="M24" s="41" t="s">
        <v>60</v>
      </c>
    </row>
    <row r="25" spans="1:15" ht="12.75" x14ac:dyDescent="0.2">
      <c r="A25" s="35" t="s">
        <v>29</v>
      </c>
      <c r="L25" s="36"/>
    </row>
    <row r="26" spans="1:15" s="41" customFormat="1" ht="38.25" x14ac:dyDescent="0.2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ht="12.75" x14ac:dyDescent="0.2">
      <c r="A27" s="124">
        <v>0</v>
      </c>
      <c r="B27" s="43">
        <f>$C$14*A27+$C$15*A27*A27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K27" s="64"/>
    </row>
    <row r="28" spans="1:15" ht="12.75" x14ac:dyDescent="0.2">
      <c r="A28" s="124">
        <v>3</v>
      </c>
      <c r="B28" s="43">
        <f t="shared" ref="B28:B45" si="1">$C$14*A28+$C$15*A28*A28</f>
        <v>4.7234426512244618E-2</v>
      </c>
      <c r="C28" s="52">
        <f t="shared" ref="C28:D45" si="2">A28*$A$22</f>
        <v>384888</v>
      </c>
      <c r="D28" s="52">
        <f t="shared" si="2"/>
        <v>6059.9879838149354</v>
      </c>
      <c r="E28" s="55">
        <f t="shared" ref="E28:E45" si="3">D28/$F$22</f>
        <v>2.7155034213282173E-3</v>
      </c>
      <c r="K28" s="63"/>
    </row>
    <row r="29" spans="1:15" ht="12.75" x14ac:dyDescent="0.2">
      <c r="A29" s="124">
        <v>6</v>
      </c>
      <c r="B29" s="43">
        <f t="shared" si="1"/>
        <v>9.0851338534505083E-2</v>
      </c>
      <c r="C29" s="52">
        <f t="shared" si="2"/>
        <v>769776</v>
      </c>
      <c r="D29" s="52">
        <f t="shared" si="2"/>
        <v>11655.863328622863</v>
      </c>
      <c r="E29" s="55">
        <f t="shared" si="3"/>
        <v>5.2230362225048404E-3</v>
      </c>
    </row>
    <row r="30" spans="1:15" ht="12.75" x14ac:dyDescent="0.2">
      <c r="A30" s="124">
        <v>9</v>
      </c>
      <c r="B30" s="43">
        <f t="shared" si="1"/>
        <v>0.13085073606678138</v>
      </c>
      <c r="C30" s="52">
        <f t="shared" si="2"/>
        <v>1154664</v>
      </c>
      <c r="D30" s="52">
        <f t="shared" si="2"/>
        <v>16787.626034423785</v>
      </c>
      <c r="E30" s="55">
        <f t="shared" si="3"/>
        <v>7.522598403529872E-3</v>
      </c>
    </row>
    <row r="31" spans="1:15" ht="12.75" x14ac:dyDescent="0.2">
      <c r="A31" s="39">
        <v>9.5037000000000003</v>
      </c>
      <c r="B31" s="44">
        <f t="shared" si="1"/>
        <v>0.13721195496268962</v>
      </c>
      <c r="C31" s="53">
        <f t="shared" si="2"/>
        <v>1219286.6952</v>
      </c>
      <c r="D31" s="53">
        <f t="shared" si="2"/>
        <v>17603.744973893226</v>
      </c>
      <c r="E31" s="57">
        <f t="shared" si="3"/>
        <v>7.8883043716372336E-3</v>
      </c>
    </row>
    <row r="32" spans="1:15" ht="12.75" x14ac:dyDescent="0.2">
      <c r="A32" s="124">
        <v>15</v>
      </c>
      <c r="B32" s="43">
        <f t="shared" si="1"/>
        <v>0.19999698766138152</v>
      </c>
      <c r="C32" s="52">
        <f t="shared" si="2"/>
        <v>1924440</v>
      </c>
      <c r="D32" s="52">
        <f t="shared" si="2"/>
        <v>25658.813529004605</v>
      </c>
      <c r="E32" s="55">
        <f t="shared" si="3"/>
        <v>1.1497810905125153E-2</v>
      </c>
    </row>
    <row r="33" spans="1:18" ht="12.75" x14ac:dyDescent="0.2">
      <c r="A33" s="124">
        <v>18</v>
      </c>
      <c r="B33" s="43">
        <f t="shared" si="1"/>
        <v>0.22914384172370539</v>
      </c>
      <c r="C33" s="52">
        <f t="shared" si="2"/>
        <v>2309328</v>
      </c>
      <c r="D33" s="52">
        <f t="shared" si="2"/>
        <v>29398.238317784508</v>
      </c>
      <c r="E33" s="55">
        <f t="shared" si="3"/>
        <v>1.3173461225695404E-2</v>
      </c>
      <c r="J33" s="124" t="s">
        <v>73</v>
      </c>
    </row>
    <row r="34" spans="1:18" ht="12.75" x14ac:dyDescent="0.2">
      <c r="A34" s="124">
        <v>21</v>
      </c>
      <c r="B34" s="43">
        <f t="shared" si="1"/>
        <v>0.25467318129604505</v>
      </c>
      <c r="C34" s="52">
        <f t="shared" si="2"/>
        <v>2694216</v>
      </c>
      <c r="D34" s="52">
        <f t="shared" si="2"/>
        <v>32673.550467557394</v>
      </c>
      <c r="E34" s="55">
        <f t="shared" si="3"/>
        <v>1.4641140926114059E-2</v>
      </c>
      <c r="J34" s="124" t="s">
        <v>70</v>
      </c>
    </row>
    <row r="35" spans="1:18" ht="12.75" x14ac:dyDescent="0.2">
      <c r="A35" s="124">
        <v>24</v>
      </c>
      <c r="B35" s="43">
        <f t="shared" si="1"/>
        <v>0.27658500637840056</v>
      </c>
      <c r="C35" s="52">
        <f t="shared" si="2"/>
        <v>3079104</v>
      </c>
      <c r="D35" s="52">
        <f t="shared" si="2"/>
        <v>35484.749978323278</v>
      </c>
      <c r="E35" s="55">
        <f t="shared" si="3"/>
        <v>1.5900850006381122E-2</v>
      </c>
      <c r="J35" s="124" t="s">
        <v>71</v>
      </c>
    </row>
    <row r="36" spans="1:18" ht="12.75" x14ac:dyDescent="0.2">
      <c r="A36" s="124">
        <v>27</v>
      </c>
      <c r="B36" s="43">
        <f t="shared" si="1"/>
        <v>0.29487931697077191</v>
      </c>
      <c r="C36" s="52">
        <f t="shared" si="2"/>
        <v>3463992</v>
      </c>
      <c r="D36" s="52">
        <f t="shared" si="2"/>
        <v>37831.836850082153</v>
      </c>
      <c r="E36" s="55">
        <f t="shared" si="3"/>
        <v>1.6952588466496592E-2</v>
      </c>
      <c r="J36" s="124" t="s">
        <v>72</v>
      </c>
    </row>
    <row r="37" spans="1:18" ht="12.75" x14ac:dyDescent="0.2">
      <c r="A37" s="124">
        <v>30</v>
      </c>
      <c r="B37" s="43">
        <f t="shared" si="1"/>
        <v>0.30955611307315911</v>
      </c>
      <c r="C37" s="52">
        <f t="shared" si="2"/>
        <v>3848880</v>
      </c>
      <c r="D37" s="52">
        <f t="shared" si="2"/>
        <v>39714.811082834021</v>
      </c>
      <c r="E37" s="55">
        <f t="shared" si="3"/>
        <v>1.7796356306460467E-2</v>
      </c>
    </row>
    <row r="38" spans="1:18" ht="15" customHeight="1" x14ac:dyDescent="0.3">
      <c r="A38" s="124">
        <v>33</v>
      </c>
      <c r="B38" s="43">
        <f t="shared" si="1"/>
        <v>0.32061539468556222</v>
      </c>
      <c r="C38" s="52">
        <f t="shared" si="2"/>
        <v>4233768</v>
      </c>
      <c r="D38" s="52">
        <f t="shared" si="2"/>
        <v>41133.672676578892</v>
      </c>
      <c r="E38" s="55">
        <f t="shared" si="3"/>
        <v>1.8432153526272754E-2</v>
      </c>
      <c r="J38" s="161" t="s">
        <v>100</v>
      </c>
      <c r="K38" s="161"/>
      <c r="L38" s="161"/>
      <c r="N38" s="161" t="s">
        <v>99</v>
      </c>
      <c r="O38" s="161"/>
      <c r="P38" s="161"/>
    </row>
    <row r="39" spans="1:18" ht="58.2" customHeight="1" x14ac:dyDescent="0.3">
      <c r="A39" s="124">
        <v>36</v>
      </c>
      <c r="B39" s="43">
        <f t="shared" si="1"/>
        <v>0.32805716180798111</v>
      </c>
      <c r="C39" s="52">
        <f t="shared" si="2"/>
        <v>4618656</v>
      </c>
      <c r="D39" s="52">
        <f t="shared" si="2"/>
        <v>42088.421631316742</v>
      </c>
      <c r="E39" s="55">
        <f t="shared" si="3"/>
        <v>1.8859980125933443E-2</v>
      </c>
      <c r="J39" s="167" t="s">
        <v>89</v>
      </c>
      <c r="K39" s="167"/>
      <c r="L39" s="167"/>
      <c r="N39" s="162" t="s">
        <v>97</v>
      </c>
      <c r="O39" s="163"/>
      <c r="P39" s="164"/>
    </row>
    <row r="40" spans="1:18" ht="28.8" customHeight="1" x14ac:dyDescent="0.3">
      <c r="A40" s="124">
        <v>39</v>
      </c>
      <c r="B40" s="43">
        <f t="shared" si="1"/>
        <v>0.33188141444041586</v>
      </c>
      <c r="C40" s="52">
        <f t="shared" si="2"/>
        <v>5003544</v>
      </c>
      <c r="D40" s="52">
        <f t="shared" si="2"/>
        <v>42579.057947047593</v>
      </c>
      <c r="E40" s="55">
        <f t="shared" si="3"/>
        <v>1.9079836105442539E-2</v>
      </c>
      <c r="J40" s="159" t="s">
        <v>90</v>
      </c>
      <c r="K40" s="160"/>
      <c r="L40" s="82">
        <f>(($M$22/$N$22)/($L$23))*$C$16</f>
        <v>3.3894148963675173E-2</v>
      </c>
      <c r="N40" s="159" t="s">
        <v>98</v>
      </c>
      <c r="O40" s="160"/>
      <c r="P40" s="82">
        <v>11.53</v>
      </c>
    </row>
    <row r="41" spans="1:18" ht="42.6" customHeight="1" x14ac:dyDescent="0.3">
      <c r="A41" s="124">
        <v>42</v>
      </c>
      <c r="B41" s="43">
        <f t="shared" si="1"/>
        <v>0.33208815258286645</v>
      </c>
      <c r="C41" s="52">
        <f t="shared" si="2"/>
        <v>5388432</v>
      </c>
      <c r="D41" s="52">
        <f t="shared" si="2"/>
        <v>42605.581623771432</v>
      </c>
      <c r="E41" s="55">
        <f t="shared" si="3"/>
        <v>1.9091721464800045E-2</v>
      </c>
      <c r="J41" s="159" t="s">
        <v>91</v>
      </c>
      <c r="K41" s="160"/>
      <c r="L41" s="83">
        <f>($N$23/($L$23^2*$A$22*$H$23))*$C$17</f>
        <v>-7.4195254306928158E-11</v>
      </c>
      <c r="N41" s="159" t="s">
        <v>95</v>
      </c>
      <c r="O41" s="160"/>
      <c r="P41" s="82">
        <f>L40*P40</f>
        <v>0.39079953755117475</v>
      </c>
    </row>
    <row r="42" spans="1:18" ht="27.6" customHeight="1" x14ac:dyDescent="0.3">
      <c r="A42" s="124">
        <v>45</v>
      </c>
      <c r="B42" s="43">
        <f t="shared" si="1"/>
        <v>0.32867737623533289</v>
      </c>
      <c r="C42" s="52">
        <f t="shared" si="2"/>
        <v>5773320</v>
      </c>
      <c r="D42" s="52">
        <f t="shared" si="2"/>
        <v>42167.992661488264</v>
      </c>
      <c r="E42" s="55">
        <f t="shared" si="3"/>
        <v>1.8895636204005951E-2</v>
      </c>
      <c r="N42" s="159" t="s">
        <v>96</v>
      </c>
      <c r="O42" s="160"/>
      <c r="P42" s="83">
        <f>L41*P40</f>
        <v>-8.5547128215888159E-10</v>
      </c>
    </row>
    <row r="43" spans="1:18" x14ac:dyDescent="0.3">
      <c r="A43" s="124">
        <v>48</v>
      </c>
      <c r="B43" s="43">
        <f t="shared" si="1"/>
        <v>0.32164908539781512</v>
      </c>
      <c r="C43" s="52">
        <f t="shared" si="2"/>
        <v>6158208</v>
      </c>
      <c r="D43" s="52">
        <f t="shared" si="2"/>
        <v>41266.291060198091</v>
      </c>
      <c r="E43" s="55">
        <f t="shared" si="3"/>
        <v>1.849158032306027E-2</v>
      </c>
    </row>
    <row r="44" spans="1:18" ht="12.75" customHeight="1" x14ac:dyDescent="0.3">
      <c r="A44" s="124">
        <v>51</v>
      </c>
      <c r="B44" s="43">
        <f t="shared" si="1"/>
        <v>0.31100328007031319</v>
      </c>
      <c r="C44" s="52">
        <f t="shared" si="2"/>
        <v>6543096</v>
      </c>
      <c r="D44" s="52">
        <f t="shared" si="2"/>
        <v>39900.476819900905</v>
      </c>
      <c r="E44" s="55">
        <f t="shared" si="3"/>
        <v>1.787955382196299E-2</v>
      </c>
      <c r="K44" s="124" t="s">
        <v>74</v>
      </c>
      <c r="L44" s="84">
        <f>L40*G63+L41*G63*G63</f>
        <v>163120.13616357738</v>
      </c>
      <c r="P44" s="52">
        <f>P41*G63+P42*G63*G63</f>
        <v>1880775.1699660472</v>
      </c>
      <c r="Q44" s="64">
        <f>G63/P44</f>
        <v>2.5863976077316297</v>
      </c>
      <c r="R44" s="124" t="s">
        <v>102</v>
      </c>
    </row>
    <row r="45" spans="1:18" x14ac:dyDescent="0.3">
      <c r="A45" s="124">
        <v>54</v>
      </c>
      <c r="B45" s="43">
        <f t="shared" si="1"/>
        <v>0.29673996025282712</v>
      </c>
      <c r="C45" s="52">
        <f t="shared" si="2"/>
        <v>6927984</v>
      </c>
      <c r="D45" s="52">
        <f t="shared" si="2"/>
        <v>38070.549940596706</v>
      </c>
      <c r="E45" s="55">
        <f t="shared" si="3"/>
        <v>1.7059556700714115E-2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$C$16*A50+$C$17*A50*A50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1" si="5">D50/$F$22</f>
        <v>0</v>
      </c>
      <c r="F50" s="52">
        <f>C50*$H$23</f>
        <v>0</v>
      </c>
      <c r="G50" s="70">
        <f>F50*$L$23</f>
        <v>0</v>
      </c>
      <c r="H50" s="79">
        <f t="shared" ref="H50:H91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ht="12.75" x14ac:dyDescent="0.2">
      <c r="A51" s="124">
        <v>25</v>
      </c>
      <c r="B51" s="43">
        <f t="shared" ref="B51:B91" si="7">$C$16*A51+$C$17*A51*A51</f>
        <v>6.5188898123863387E-2</v>
      </c>
      <c r="C51" s="52">
        <f t="shared" si="4"/>
        <v>3207400</v>
      </c>
      <c r="D51" s="52">
        <f t="shared" si="4"/>
        <v>8363.4748736991769</v>
      </c>
      <c r="E51" s="55">
        <f t="shared" si="5"/>
        <v>3.7477045654842112E-3</v>
      </c>
      <c r="F51" s="52">
        <f t="shared" ref="F51:F91" si="8">C51*$H$23</f>
        <v>3556028.9330937234</v>
      </c>
      <c r="G51" s="72">
        <f t="shared" ref="G51:G91" si="9">F51*$L$23</f>
        <v>394394.06940158329</v>
      </c>
      <c r="H51" s="79">
        <f t="shared" si="6"/>
        <v>9272.5443137982929</v>
      </c>
      <c r="I51" s="71">
        <f t="shared" ref="I51:I91" si="10">H51*($M$22/$N$22)</f>
        <v>13356.110513061267</v>
      </c>
      <c r="J51" s="54">
        <f t="shared" ref="J51:J91" si="11">I51/$M$22</f>
        <v>3.7443539425459117E-3</v>
      </c>
      <c r="K51" s="71">
        <f t="shared" ref="K51:K91" si="12">I51*$P$40</f>
        <v>153995.9542155964</v>
      </c>
    </row>
    <row r="52" spans="1:11" ht="12.75" x14ac:dyDescent="0.2">
      <c r="A52" s="124">
        <v>50</v>
      </c>
      <c r="B52" s="43">
        <f t="shared" si="7"/>
        <v>0.13026513864351399</v>
      </c>
      <c r="C52" s="52">
        <f t="shared" si="4"/>
        <v>6414800</v>
      </c>
      <c r="D52" s="52">
        <f t="shared" si="4"/>
        <v>16712.496227408272</v>
      </c>
      <c r="E52" s="55">
        <f t="shared" si="5"/>
        <v>7.4889324542673913E-3</v>
      </c>
      <c r="F52" s="52">
        <f t="shared" si="8"/>
        <v>7112057.8661874468</v>
      </c>
      <c r="G52" s="72">
        <f t="shared" si="9"/>
        <v>788788.13880316657</v>
      </c>
      <c r="H52" s="79">
        <f t="shared" si="6"/>
        <v>18529.064079592041</v>
      </c>
      <c r="I52" s="71">
        <f t="shared" si="10"/>
        <v>26689.13937487045</v>
      </c>
      <c r="J52" s="54">
        <f t="shared" si="11"/>
        <v>7.4822369988422907E-3</v>
      </c>
      <c r="K52" s="71">
        <f t="shared" si="12"/>
        <v>307725.77699225629</v>
      </c>
    </row>
    <row r="53" spans="1:11" x14ac:dyDescent="0.3">
      <c r="A53" s="124">
        <v>75</v>
      </c>
      <c r="B53" s="43">
        <f t="shared" si="7"/>
        <v>0.19522872155895182</v>
      </c>
      <c r="C53" s="52">
        <f t="shared" si="4"/>
        <v>9622200</v>
      </c>
      <c r="D53" s="52">
        <f t="shared" si="4"/>
        <v>25047.064061127283</v>
      </c>
      <c r="E53" s="55">
        <f t="shared" si="5"/>
        <v>1.122368366634954E-2</v>
      </c>
      <c r="F53" s="52">
        <f t="shared" si="8"/>
        <v>10668086.799281171</v>
      </c>
      <c r="G53" s="72">
        <f t="shared" si="9"/>
        <v>1183182.20820475</v>
      </c>
      <c r="H53" s="79">
        <f t="shared" si="6"/>
        <v>27769.559297381242</v>
      </c>
      <c r="I53" s="71">
        <f t="shared" si="10"/>
        <v>39999.086585427554</v>
      </c>
      <c r="J53" s="54">
        <f t="shared" si="11"/>
        <v>1.1213649168889138E-2</v>
      </c>
      <c r="K53" s="71">
        <f t="shared" si="12"/>
        <v>461189.46832997969</v>
      </c>
    </row>
    <row r="54" spans="1:11" x14ac:dyDescent="0.3">
      <c r="A54" s="124">
        <v>100</v>
      </c>
      <c r="B54" s="43">
        <f t="shared" si="7"/>
        <v>0.26007964687017693</v>
      </c>
      <c r="C54" s="52">
        <f t="shared" si="4"/>
        <v>12829600</v>
      </c>
      <c r="D54" s="52">
        <f t="shared" si="4"/>
        <v>33367.178374856216</v>
      </c>
      <c r="E54" s="55">
        <f t="shared" si="5"/>
        <v>1.4951958201730658E-2</v>
      </c>
      <c r="F54" s="52">
        <f t="shared" si="8"/>
        <v>14224115.732374894</v>
      </c>
      <c r="G54" s="72">
        <f t="shared" si="9"/>
        <v>1577576.2776063331</v>
      </c>
      <c r="H54" s="79">
        <f t="shared" si="6"/>
        <v>36994.029967165901</v>
      </c>
      <c r="I54" s="71">
        <f t="shared" si="10"/>
        <v>53285.952144732575</v>
      </c>
      <c r="J54" s="54">
        <f t="shared" si="11"/>
        <v>1.4938590452686452E-2</v>
      </c>
      <c r="K54" s="71">
        <f t="shared" si="12"/>
        <v>614387.02822876652</v>
      </c>
    </row>
    <row r="55" spans="1:11" x14ac:dyDescent="0.3">
      <c r="A55" s="124">
        <v>125</v>
      </c>
      <c r="B55" s="43">
        <f t="shared" si="7"/>
        <v>0.32481791457718923</v>
      </c>
      <c r="C55" s="52">
        <f t="shared" si="4"/>
        <v>16037000</v>
      </c>
      <c r="D55" s="52">
        <f t="shared" si="4"/>
        <v>41672.83916859507</v>
      </c>
      <c r="E55" s="55">
        <f t="shared" si="5"/>
        <v>1.8673756060410746E-2</v>
      </c>
      <c r="F55" s="52">
        <f t="shared" si="8"/>
        <v>17780144.665468618</v>
      </c>
      <c r="G55" s="72">
        <f t="shared" si="9"/>
        <v>1971970.3470079165</v>
      </c>
      <c r="H55" s="79">
        <f t="shared" si="6"/>
        <v>46202.476088946016</v>
      </c>
      <c r="I55" s="71">
        <f t="shared" si="10"/>
        <v>66549.73605278552</v>
      </c>
      <c r="J55" s="54">
        <f t="shared" si="11"/>
        <v>1.8657060850234237E-2</v>
      </c>
      <c r="K55" s="71">
        <f t="shared" si="12"/>
        <v>767318.45668861701</v>
      </c>
    </row>
    <row r="56" spans="1:11" x14ac:dyDescent="0.3">
      <c r="A56" s="124">
        <v>150</v>
      </c>
      <c r="B56" s="43">
        <f t="shared" si="7"/>
        <v>0.38944352467998866</v>
      </c>
      <c r="C56" s="52">
        <f t="shared" si="4"/>
        <v>19244400</v>
      </c>
      <c r="D56" s="52">
        <f t="shared" si="4"/>
        <v>49964.046442343824</v>
      </c>
      <c r="E56" s="55">
        <f t="shared" si="5"/>
        <v>2.2389077242389796E-2</v>
      </c>
      <c r="F56" s="52">
        <f t="shared" si="8"/>
        <v>21336173.598562341</v>
      </c>
      <c r="G56" s="72">
        <f t="shared" si="9"/>
        <v>2366364.4164094999</v>
      </c>
      <c r="H56" s="79">
        <f t="shared" si="6"/>
        <v>55394.897662721567</v>
      </c>
      <c r="I56" s="71">
        <f t="shared" si="10"/>
        <v>79790.43830958636</v>
      </c>
      <c r="J56" s="54">
        <f t="shared" si="11"/>
        <v>2.2369060361532481E-2</v>
      </c>
      <c r="K56" s="71">
        <f t="shared" si="12"/>
        <v>919983.75370953069</v>
      </c>
    </row>
    <row r="57" spans="1:11" x14ac:dyDescent="0.3">
      <c r="A57" s="124">
        <v>175</v>
      </c>
      <c r="B57" s="43">
        <f t="shared" si="7"/>
        <v>0.4539564771785754</v>
      </c>
      <c r="C57" s="52">
        <f t="shared" si="4"/>
        <v>22451800</v>
      </c>
      <c r="D57" s="52">
        <f t="shared" si="4"/>
        <v>58240.800196102507</v>
      </c>
      <c r="E57" s="55">
        <f t="shared" si="5"/>
        <v>2.609792174766782E-2</v>
      </c>
      <c r="F57" s="52">
        <f t="shared" si="8"/>
        <v>24892202.531656064</v>
      </c>
      <c r="G57" s="72">
        <f t="shared" si="9"/>
        <v>2760758.4858110831</v>
      </c>
      <c r="H57" s="79">
        <f t="shared" si="6"/>
        <v>64571.294688492584</v>
      </c>
      <c r="I57" s="71">
        <f t="shared" si="10"/>
        <v>93008.058915135131</v>
      </c>
      <c r="J57" s="54">
        <f t="shared" si="11"/>
        <v>2.6074588986581198E-2</v>
      </c>
      <c r="K57" s="71">
        <f t="shared" si="12"/>
        <v>1072382.9192915079</v>
      </c>
    </row>
    <row r="58" spans="1:11" x14ac:dyDescent="0.3">
      <c r="A58" s="124">
        <v>200</v>
      </c>
      <c r="B58" s="43">
        <f t="shared" si="7"/>
        <v>0.51835677207294939</v>
      </c>
      <c r="C58" s="52">
        <f t="shared" si="4"/>
        <v>25659200</v>
      </c>
      <c r="D58" s="52">
        <f t="shared" si="4"/>
        <v>66503.10042987112</v>
      </c>
      <c r="E58" s="55">
        <f t="shared" si="5"/>
        <v>2.9800289576244816E-2</v>
      </c>
      <c r="F58" s="52">
        <f t="shared" si="8"/>
        <v>28448231.464749787</v>
      </c>
      <c r="G58" s="72">
        <f t="shared" si="9"/>
        <v>3155152.5552126663</v>
      </c>
      <c r="H58" s="79">
        <f t="shared" si="6"/>
        <v>73731.667166259067</v>
      </c>
      <c r="I58" s="71">
        <f t="shared" si="10"/>
        <v>106202.59786943183</v>
      </c>
      <c r="J58" s="54">
        <f t="shared" si="11"/>
        <v>2.9773646725380385E-2</v>
      </c>
      <c r="K58" s="71">
        <f t="shared" si="12"/>
        <v>1224515.953434549</v>
      </c>
    </row>
    <row r="59" spans="1:11" x14ac:dyDescent="0.3">
      <c r="A59" s="124">
        <v>225</v>
      </c>
      <c r="B59" s="43">
        <f t="shared" si="7"/>
        <v>0.58264440936311057</v>
      </c>
      <c r="C59" s="52">
        <f t="shared" si="4"/>
        <v>28866600</v>
      </c>
      <c r="D59" s="52">
        <f t="shared" si="4"/>
        <v>74750.947143649639</v>
      </c>
      <c r="E59" s="55">
        <f t="shared" si="5"/>
        <v>3.3496180728120772E-2</v>
      </c>
      <c r="F59" s="52">
        <f t="shared" si="8"/>
        <v>32004260.39784351</v>
      </c>
      <c r="G59" s="72">
        <f t="shared" si="9"/>
        <v>3549546.6246142494</v>
      </c>
      <c r="H59" s="79">
        <f t="shared" si="6"/>
        <v>82876.015096020987</v>
      </c>
      <c r="I59" s="71">
        <f t="shared" si="10"/>
        <v>119374.05517247644</v>
      </c>
      <c r="J59" s="54">
        <f t="shared" si="11"/>
        <v>3.3466233577930035E-2</v>
      </c>
      <c r="K59" s="71">
        <f t="shared" si="12"/>
        <v>1376382.8561386534</v>
      </c>
    </row>
    <row r="60" spans="1:11" x14ac:dyDescent="0.3">
      <c r="A60" s="124">
        <v>250</v>
      </c>
      <c r="B60" s="43">
        <f t="shared" si="7"/>
        <v>0.646819389049059</v>
      </c>
      <c r="C60" s="52">
        <f t="shared" si="4"/>
        <v>32074000</v>
      </c>
      <c r="D60" s="52">
        <f t="shared" si="4"/>
        <v>82984.340337438072</v>
      </c>
      <c r="E60" s="55">
        <f t="shared" si="5"/>
        <v>3.7185595203295702E-2</v>
      </c>
      <c r="F60" s="52">
        <f t="shared" si="8"/>
        <v>35560289.330937237</v>
      </c>
      <c r="G60" s="72">
        <f t="shared" si="9"/>
        <v>3943940.6940158331</v>
      </c>
      <c r="H60" s="79">
        <f t="shared" si="6"/>
        <v>92004.338477778365</v>
      </c>
      <c r="I60" s="71">
        <f t="shared" si="10"/>
        <v>132522.43082426896</v>
      </c>
      <c r="J60" s="54">
        <f t="shared" si="11"/>
        <v>3.7152349544230155E-2</v>
      </c>
      <c r="K60" s="71">
        <f t="shared" si="12"/>
        <v>1527983.6274038211</v>
      </c>
    </row>
    <row r="61" spans="1:11" x14ac:dyDescent="0.3">
      <c r="A61" s="124">
        <v>275</v>
      </c>
      <c r="B61" s="43">
        <f t="shared" si="7"/>
        <v>0.71088171113079457</v>
      </c>
      <c r="C61" s="52">
        <f t="shared" si="4"/>
        <v>35281400</v>
      </c>
      <c r="D61" s="52">
        <f t="shared" si="4"/>
        <v>91203.28001123642</v>
      </c>
      <c r="E61" s="55">
        <f t="shared" si="5"/>
        <v>4.0868533001769597E-2</v>
      </c>
      <c r="F61" s="52">
        <f t="shared" si="8"/>
        <v>39116318.264030956</v>
      </c>
      <c r="G61" s="72">
        <f t="shared" si="9"/>
        <v>4338334.7634174163</v>
      </c>
      <c r="H61" s="79">
        <f t="shared" si="6"/>
        <v>101116.63731153119</v>
      </c>
      <c r="I61" s="71">
        <f t="shared" si="10"/>
        <v>145647.72482480938</v>
      </c>
      <c r="J61" s="54">
        <f t="shared" si="11"/>
        <v>4.0831994624280735E-2</v>
      </c>
      <c r="K61" s="71">
        <f t="shared" si="12"/>
        <v>1679318.267230052</v>
      </c>
    </row>
    <row r="62" spans="1:11" x14ac:dyDescent="0.3">
      <c r="A62" s="124">
        <v>300</v>
      </c>
      <c r="B62" s="43">
        <f t="shared" si="7"/>
        <v>0.77483137560831739</v>
      </c>
      <c r="C62" s="52">
        <f t="shared" si="4"/>
        <v>38488800</v>
      </c>
      <c r="D62" s="52">
        <f t="shared" si="4"/>
        <v>99407.766165044683</v>
      </c>
      <c r="E62" s="55">
        <f t="shared" si="5"/>
        <v>4.4544994123542458E-2</v>
      </c>
      <c r="F62" s="52">
        <f t="shared" si="8"/>
        <v>42672347.197124682</v>
      </c>
      <c r="G62" s="72">
        <f t="shared" si="9"/>
        <v>4732728.8328189999</v>
      </c>
      <c r="H62" s="79">
        <f t="shared" si="6"/>
        <v>110212.91159727947</v>
      </c>
      <c r="I62" s="71">
        <f t="shared" si="10"/>
        <v>158749.93717409775</v>
      </c>
      <c r="J62" s="54">
        <f t="shared" si="11"/>
        <v>4.4505168818081794E-2</v>
      </c>
      <c r="K62" s="71">
        <f t="shared" si="12"/>
        <v>1830386.7756173469</v>
      </c>
    </row>
    <row r="63" spans="1:11" x14ac:dyDescent="0.3">
      <c r="A63" s="58">
        <v>308.348475400636</v>
      </c>
      <c r="B63" s="44">
        <f t="shared" si="7"/>
        <v>0.79616157173297497</v>
      </c>
      <c r="C63" s="53">
        <f t="shared" si="4"/>
        <v>39559876</v>
      </c>
      <c r="D63" s="53">
        <f t="shared" si="4"/>
        <v>102144.34500705375</v>
      </c>
      <c r="E63" s="57">
        <f t="shared" si="5"/>
        <v>4.5771265401316825E-2</v>
      </c>
      <c r="F63" s="53">
        <f t="shared" si="8"/>
        <v>43859844</v>
      </c>
      <c r="G63" s="121">
        <f t="shared" si="9"/>
        <v>4864432.4002812337</v>
      </c>
      <c r="H63" s="80">
        <f t="shared" si="6"/>
        <v>113246.9433799933</v>
      </c>
      <c r="I63" s="122">
        <f t="shared" si="10"/>
        <v>163120.13616357735</v>
      </c>
      <c r="J63" s="77">
        <f t="shared" si="11"/>
        <v>4.5730343752054203E-2</v>
      </c>
      <c r="K63" s="122">
        <f t="shared" si="12"/>
        <v>1880775.1699660467</v>
      </c>
    </row>
    <row r="64" spans="1:11" x14ac:dyDescent="0.3">
      <c r="A64" s="124">
        <v>325</v>
      </c>
      <c r="B64" s="43">
        <f t="shared" si="7"/>
        <v>0.83866838248162756</v>
      </c>
      <c r="C64" s="52">
        <f t="shared" si="4"/>
        <v>41696200</v>
      </c>
      <c r="D64" s="52">
        <f t="shared" si="4"/>
        <v>107597.79879886289</v>
      </c>
      <c r="E64" s="55">
        <f t="shared" si="5"/>
        <v>4.82149785686143E-2</v>
      </c>
      <c r="F64" s="52">
        <f t="shared" si="8"/>
        <v>46228376.130218402</v>
      </c>
      <c r="G64" s="72">
        <f t="shared" si="9"/>
        <v>5127122.9022205826</v>
      </c>
      <c r="H64" s="79">
        <f t="shared" si="6"/>
        <v>119293.16133502322</v>
      </c>
      <c r="I64" s="71">
        <f t="shared" si="10"/>
        <v>171829.06787213404</v>
      </c>
      <c r="J64" s="54">
        <f t="shared" si="11"/>
        <v>4.8171872125633314E-2</v>
      </c>
      <c r="K64" s="71">
        <f t="shared" si="12"/>
        <v>1981189.1525657054</v>
      </c>
    </row>
    <row r="65" spans="1:11" x14ac:dyDescent="0.3">
      <c r="A65" s="124">
        <v>350</v>
      </c>
      <c r="B65" s="43">
        <f t="shared" si="7"/>
        <v>0.90239273175072487</v>
      </c>
      <c r="C65" s="52">
        <f t="shared" si="4"/>
        <v>44903600</v>
      </c>
      <c r="D65" s="52">
        <f t="shared" si="4"/>
        <v>115773.37791269099</v>
      </c>
      <c r="E65" s="55">
        <f t="shared" si="5"/>
        <v>5.1878486336985108E-2</v>
      </c>
      <c r="F65" s="52">
        <f t="shared" si="8"/>
        <v>49784405.063312128</v>
      </c>
      <c r="G65" s="72">
        <f t="shared" si="9"/>
        <v>5521516.9716221662</v>
      </c>
      <c r="H65" s="79">
        <f t="shared" si="6"/>
        <v>128357.38652476242</v>
      </c>
      <c r="I65" s="71">
        <f t="shared" si="10"/>
        <v>184885.11691891824</v>
      </c>
      <c r="J65" s="54">
        <f t="shared" si="11"/>
        <v>5.1832104546935306E-2</v>
      </c>
      <c r="K65" s="71">
        <f t="shared" si="12"/>
        <v>2131725.398075127</v>
      </c>
    </row>
    <row r="66" spans="1:11" x14ac:dyDescent="0.3">
      <c r="A66" s="124">
        <v>375</v>
      </c>
      <c r="B66" s="43">
        <f t="shared" si="7"/>
        <v>0.96600442341560933</v>
      </c>
      <c r="C66" s="52">
        <f t="shared" ref="C66:D91" si="13">A66*$A$22</f>
        <v>48111000</v>
      </c>
      <c r="D66" s="52">
        <f t="shared" si="13"/>
        <v>123934.50350652901</v>
      </c>
      <c r="E66" s="55">
        <f t="shared" si="5"/>
        <v>5.5535517428654875E-2</v>
      </c>
      <c r="F66" s="52">
        <f t="shared" si="8"/>
        <v>53340433.996405847</v>
      </c>
      <c r="G66" s="72">
        <f t="shared" si="9"/>
        <v>5915911.0410237489</v>
      </c>
      <c r="H66" s="79">
        <f t="shared" si="6"/>
        <v>137405.58716649708</v>
      </c>
      <c r="I66" s="71">
        <f t="shared" si="10"/>
        <v>197918.08431445036</v>
      </c>
      <c r="J66" s="54">
        <f t="shared" si="11"/>
        <v>5.5485866081987766E-2</v>
      </c>
      <c r="K66" s="71">
        <f t="shared" si="12"/>
        <v>2281995.5121456124</v>
      </c>
    </row>
    <row r="67" spans="1:11" x14ac:dyDescent="0.3">
      <c r="A67" s="124">
        <v>400</v>
      </c>
      <c r="B67" s="43">
        <f t="shared" si="7"/>
        <v>1.0295034574762811</v>
      </c>
      <c r="C67" s="52">
        <f t="shared" si="13"/>
        <v>51318400</v>
      </c>
      <c r="D67" s="52">
        <f t="shared" si="13"/>
        <v>132081.17558037696</v>
      </c>
      <c r="E67" s="55">
        <f t="shared" si="5"/>
        <v>5.9186071843623615E-2</v>
      </c>
      <c r="F67" s="52">
        <f t="shared" si="8"/>
        <v>56896462.929499574</v>
      </c>
      <c r="G67" s="72">
        <f t="shared" si="9"/>
        <v>6310305.1104253326</v>
      </c>
      <c r="H67" s="79">
        <f t="shared" si="6"/>
        <v>146437.76326022716</v>
      </c>
      <c r="I67" s="71">
        <f t="shared" si="10"/>
        <v>210927.97005873037</v>
      </c>
      <c r="J67" s="54">
        <f t="shared" si="11"/>
        <v>5.9133156730790684E-2</v>
      </c>
      <c r="K67" s="71">
        <f t="shared" si="12"/>
        <v>2431999.4947771612</v>
      </c>
    </row>
    <row r="68" spans="1:11" x14ac:dyDescent="0.3">
      <c r="A68" s="124">
        <v>425</v>
      </c>
      <c r="B68" s="43">
        <f t="shared" si="7"/>
        <v>1.0928898339327402</v>
      </c>
      <c r="C68" s="52">
        <f t="shared" si="13"/>
        <v>54525800</v>
      </c>
      <c r="D68" s="52">
        <f t="shared" si="13"/>
        <v>140213.39413423484</v>
      </c>
      <c r="E68" s="55">
        <f t="shared" si="5"/>
        <v>6.2830149581891342E-2</v>
      </c>
      <c r="F68" s="52">
        <f t="shared" si="8"/>
        <v>60452491.862593293</v>
      </c>
      <c r="G68" s="72">
        <f t="shared" si="9"/>
        <v>6704699.1798269153</v>
      </c>
      <c r="H68" s="79">
        <f t="shared" si="6"/>
        <v>155453.91480595275</v>
      </c>
      <c r="I68" s="71">
        <f t="shared" si="10"/>
        <v>223914.77415175835</v>
      </c>
      <c r="J68" s="54">
        <f t="shared" si="11"/>
        <v>6.2773976493344083E-2</v>
      </c>
      <c r="K68" s="71">
        <f t="shared" si="12"/>
        <v>2581737.3459697738</v>
      </c>
    </row>
    <row r="69" spans="1:11" x14ac:dyDescent="0.3">
      <c r="A69" s="124">
        <v>450</v>
      </c>
      <c r="B69" s="43">
        <f t="shared" si="7"/>
        <v>1.1561635527849863</v>
      </c>
      <c r="C69" s="52">
        <f t="shared" si="13"/>
        <v>57733200</v>
      </c>
      <c r="D69" s="52">
        <f t="shared" si="13"/>
        <v>148331.1591681026</v>
      </c>
      <c r="E69" s="55">
        <f t="shared" si="5"/>
        <v>6.6467750643458001E-2</v>
      </c>
      <c r="F69" s="52">
        <f t="shared" si="8"/>
        <v>64008520.79568702</v>
      </c>
      <c r="G69" s="72">
        <f t="shared" si="9"/>
        <v>7099093.2492284989</v>
      </c>
      <c r="H69" s="79">
        <f t="shared" si="6"/>
        <v>164454.04180367375</v>
      </c>
      <c r="I69" s="71">
        <f t="shared" si="10"/>
        <v>236878.49659353422</v>
      </c>
      <c r="J69" s="54">
        <f t="shared" si="11"/>
        <v>6.6408325369647941E-2</v>
      </c>
      <c r="K69" s="71">
        <f t="shared" si="12"/>
        <v>2731209.0657234495</v>
      </c>
    </row>
    <row r="70" spans="1:11" x14ac:dyDescent="0.3">
      <c r="A70" s="124">
        <v>475</v>
      </c>
      <c r="B70" s="43">
        <f t="shared" si="7"/>
        <v>1.2193246140330198</v>
      </c>
      <c r="C70" s="52">
        <f t="shared" si="13"/>
        <v>60940600</v>
      </c>
      <c r="D70" s="52">
        <f t="shared" si="13"/>
        <v>156434.47068198031</v>
      </c>
      <c r="E70" s="55">
        <f t="shared" si="5"/>
        <v>7.0098875028323654E-2</v>
      </c>
      <c r="F70" s="52">
        <f t="shared" si="8"/>
        <v>67564549.728780746</v>
      </c>
      <c r="G70" s="72">
        <f t="shared" si="9"/>
        <v>7493487.3186300825</v>
      </c>
      <c r="H70" s="79">
        <f t="shared" si="6"/>
        <v>173438.14425339023</v>
      </c>
      <c r="I70" s="71">
        <f t="shared" si="10"/>
        <v>249819.13738405801</v>
      </c>
      <c r="J70" s="54">
        <f t="shared" si="11"/>
        <v>7.0036203359702273E-2</v>
      </c>
      <c r="K70" s="71">
        <f t="shared" si="12"/>
        <v>2880414.6540381885</v>
      </c>
    </row>
    <row r="71" spans="1:11" x14ac:dyDescent="0.3">
      <c r="A71" s="124">
        <v>500</v>
      </c>
      <c r="B71" s="43">
        <f t="shared" si="7"/>
        <v>1.2823730176768404</v>
      </c>
      <c r="C71" s="52">
        <f t="shared" si="13"/>
        <v>64148000</v>
      </c>
      <c r="D71" s="52">
        <f t="shared" si="13"/>
        <v>164523.32867586793</v>
      </c>
      <c r="E71" s="55">
        <f t="shared" si="5"/>
        <v>7.3723522736488273E-2</v>
      </c>
      <c r="F71" s="52">
        <f t="shared" si="8"/>
        <v>71120578.661874473</v>
      </c>
      <c r="G71" s="72">
        <f t="shared" si="9"/>
        <v>7887881.3880316662</v>
      </c>
      <c r="H71" s="79">
        <f t="shared" si="6"/>
        <v>182406.22215510215</v>
      </c>
      <c r="I71" s="71">
        <f t="shared" si="10"/>
        <v>262736.69652332971</v>
      </c>
      <c r="J71" s="54">
        <f t="shared" si="11"/>
        <v>7.3657610463507064E-2</v>
      </c>
      <c r="K71" s="71">
        <f t="shared" si="12"/>
        <v>3029354.1109139915</v>
      </c>
    </row>
    <row r="72" spans="1:11" x14ac:dyDescent="0.3">
      <c r="A72" s="124">
        <v>525</v>
      </c>
      <c r="B72" s="43">
        <f t="shared" si="7"/>
        <v>1.345308763716448</v>
      </c>
      <c r="C72" s="52">
        <f t="shared" si="13"/>
        <v>67355400</v>
      </c>
      <c r="D72" s="52">
        <f t="shared" si="13"/>
        <v>172597.73314976541</v>
      </c>
      <c r="E72" s="55">
        <f t="shared" si="5"/>
        <v>7.734169376795183E-2</v>
      </c>
      <c r="F72" s="52">
        <f t="shared" si="8"/>
        <v>74676607.594968185</v>
      </c>
      <c r="G72" s="72">
        <f t="shared" si="9"/>
        <v>8282275.4574332489</v>
      </c>
      <c r="H72" s="79">
        <f t="shared" si="6"/>
        <v>191358.27550880946</v>
      </c>
      <c r="I72" s="71">
        <f t="shared" si="10"/>
        <v>275631.17401134921</v>
      </c>
      <c r="J72" s="54">
        <f t="shared" si="11"/>
        <v>7.7272546681062301E-2</v>
      </c>
      <c r="K72" s="71">
        <f t="shared" si="12"/>
        <v>3178027.4363508564</v>
      </c>
    </row>
    <row r="73" spans="1:11" x14ac:dyDescent="0.3">
      <c r="A73" s="124">
        <v>550</v>
      </c>
      <c r="B73" s="43">
        <f t="shared" si="7"/>
        <v>1.4081318521518433</v>
      </c>
      <c r="C73" s="52">
        <f t="shared" si="13"/>
        <v>70562800</v>
      </c>
      <c r="D73" s="52">
        <f t="shared" si="13"/>
        <v>180657.68410367289</v>
      </c>
      <c r="E73" s="55">
        <f t="shared" si="5"/>
        <v>8.0953388122714409E-2</v>
      </c>
      <c r="F73" s="52">
        <f t="shared" si="8"/>
        <v>78232636.528061911</v>
      </c>
      <c r="G73" s="72">
        <f t="shared" si="9"/>
        <v>8676669.5268348325</v>
      </c>
      <c r="H73" s="79">
        <f t="shared" si="6"/>
        <v>200294.30431451232</v>
      </c>
      <c r="I73" s="71">
        <f t="shared" si="10"/>
        <v>288502.56984811684</v>
      </c>
      <c r="J73" s="54">
        <f t="shared" si="11"/>
        <v>8.0881012012368053E-2</v>
      </c>
      <c r="K73" s="71">
        <f t="shared" si="12"/>
        <v>3326434.6303487867</v>
      </c>
    </row>
    <row r="74" spans="1:11" x14ac:dyDescent="0.3">
      <c r="A74" s="124">
        <v>575</v>
      </c>
      <c r="B74" s="43">
        <f t="shared" si="7"/>
        <v>1.4708422829830257</v>
      </c>
      <c r="C74" s="52">
        <f t="shared" si="13"/>
        <v>73770200</v>
      </c>
      <c r="D74" s="52">
        <f t="shared" si="13"/>
        <v>188703.18153759025</v>
      </c>
      <c r="E74" s="55">
        <f t="shared" si="5"/>
        <v>8.4558605800775927E-2</v>
      </c>
      <c r="F74" s="52">
        <f t="shared" si="8"/>
        <v>81788665.461155638</v>
      </c>
      <c r="G74" s="72">
        <f t="shared" si="9"/>
        <v>9071063.5962364152</v>
      </c>
      <c r="H74" s="79">
        <f t="shared" si="6"/>
        <v>209214.3085722106</v>
      </c>
      <c r="I74" s="71">
        <f t="shared" si="10"/>
        <v>301350.88403363229</v>
      </c>
      <c r="J74" s="54">
        <f t="shared" si="11"/>
        <v>8.4483006457424251E-2</v>
      </c>
      <c r="K74" s="71">
        <f t="shared" si="12"/>
        <v>3474575.6929077799</v>
      </c>
    </row>
    <row r="75" spans="1:11" x14ac:dyDescent="0.3">
      <c r="A75" s="124">
        <v>600</v>
      </c>
      <c r="B75" s="43">
        <f t="shared" si="7"/>
        <v>1.5334400562099952</v>
      </c>
      <c r="C75" s="52">
        <f t="shared" si="13"/>
        <v>76977600</v>
      </c>
      <c r="D75" s="52">
        <f t="shared" si="13"/>
        <v>196734.22545151756</v>
      </c>
      <c r="E75" s="55">
        <f t="shared" si="5"/>
        <v>8.8157346802136424E-2</v>
      </c>
      <c r="F75" s="52">
        <f t="shared" si="8"/>
        <v>85344694.394249365</v>
      </c>
      <c r="G75" s="72">
        <f t="shared" si="9"/>
        <v>9465457.6656379998</v>
      </c>
      <c r="H75" s="79">
        <f t="shared" si="6"/>
        <v>218118.28828190436</v>
      </c>
      <c r="I75" s="71">
        <f t="shared" si="10"/>
        <v>314176.11656789569</v>
      </c>
      <c r="J75" s="54">
        <f t="shared" si="11"/>
        <v>8.8078530016230921E-2</v>
      </c>
      <c r="K75" s="71">
        <f t="shared" si="12"/>
        <v>3622450.6240278371</v>
      </c>
    </row>
    <row r="76" spans="1:11" x14ac:dyDescent="0.3">
      <c r="A76" s="124">
        <v>625</v>
      </c>
      <c r="B76" s="43">
        <f t="shared" si="7"/>
        <v>1.5959251718327518</v>
      </c>
      <c r="C76" s="52">
        <f t="shared" si="13"/>
        <v>80185000</v>
      </c>
      <c r="D76" s="52">
        <f t="shared" si="13"/>
        <v>204750.81584545472</v>
      </c>
      <c r="E76" s="55">
        <f t="shared" si="5"/>
        <v>9.174961112679586E-2</v>
      </c>
      <c r="F76" s="52">
        <f t="shared" si="8"/>
        <v>88900723.327343076</v>
      </c>
      <c r="G76" s="72">
        <f t="shared" si="9"/>
        <v>9859851.7350395806</v>
      </c>
      <c r="H76" s="79">
        <f t="shared" si="6"/>
        <v>227006.2434435935</v>
      </c>
      <c r="I76" s="71">
        <f t="shared" si="10"/>
        <v>326978.26745090692</v>
      </c>
      <c r="J76" s="54">
        <f t="shared" si="11"/>
        <v>9.1667582688788038E-2</v>
      </c>
      <c r="K76" s="71">
        <f t="shared" si="12"/>
        <v>3770059.4237089567</v>
      </c>
    </row>
    <row r="77" spans="1:11" x14ac:dyDescent="0.3">
      <c r="A77" s="124">
        <v>650</v>
      </c>
      <c r="B77" s="43">
        <f t="shared" si="7"/>
        <v>1.6582976298512959</v>
      </c>
      <c r="C77" s="52">
        <f t="shared" si="13"/>
        <v>83392400</v>
      </c>
      <c r="D77" s="52">
        <f t="shared" si="13"/>
        <v>212752.95271940186</v>
      </c>
      <c r="E77" s="55">
        <f t="shared" si="5"/>
        <v>9.5335398774754304E-2</v>
      </c>
      <c r="F77" s="52">
        <f t="shared" si="8"/>
        <v>92456752.260436803</v>
      </c>
      <c r="G77" s="72">
        <f t="shared" si="9"/>
        <v>10254245.804441165</v>
      </c>
      <c r="H77" s="79">
        <f t="shared" si="6"/>
        <v>235878.17405727817</v>
      </c>
      <c r="I77" s="71">
        <f t="shared" si="10"/>
        <v>339757.33668266615</v>
      </c>
      <c r="J77" s="54">
        <f t="shared" si="11"/>
        <v>9.5250164475095642E-2</v>
      </c>
      <c r="K77" s="71">
        <f t="shared" si="12"/>
        <v>3917402.0919511407</v>
      </c>
    </row>
    <row r="78" spans="1:11" x14ac:dyDescent="0.3">
      <c r="A78" s="124">
        <v>675</v>
      </c>
      <c r="B78" s="43">
        <f t="shared" si="7"/>
        <v>1.7205574302656272</v>
      </c>
      <c r="C78" s="52">
        <f t="shared" si="13"/>
        <v>86599800</v>
      </c>
      <c r="D78" s="52">
        <f t="shared" si="13"/>
        <v>220740.63607335891</v>
      </c>
      <c r="E78" s="55">
        <f t="shared" si="5"/>
        <v>9.89147097460117E-2</v>
      </c>
      <c r="F78" s="52">
        <f t="shared" si="8"/>
        <v>96012781.19353053</v>
      </c>
      <c r="G78" s="72">
        <f t="shared" si="9"/>
        <v>10648639.873842748</v>
      </c>
      <c r="H78" s="79">
        <f t="shared" si="6"/>
        <v>244734.08012295826</v>
      </c>
      <c r="I78" s="71">
        <f t="shared" si="10"/>
        <v>352513.32426317327</v>
      </c>
      <c r="J78" s="54">
        <f t="shared" si="11"/>
        <v>9.8826275375153705E-2</v>
      </c>
      <c r="K78" s="71">
        <f t="shared" si="12"/>
        <v>4064478.6287543876</v>
      </c>
    </row>
    <row r="79" spans="1:11" x14ac:dyDescent="0.3">
      <c r="A79" s="124">
        <v>700</v>
      </c>
      <c r="B79" s="43">
        <f t="shared" si="7"/>
        <v>1.7827045730757456</v>
      </c>
      <c r="C79" s="52">
        <f t="shared" si="13"/>
        <v>89807200</v>
      </c>
      <c r="D79" s="52">
        <f t="shared" si="13"/>
        <v>228713.86590732585</v>
      </c>
      <c r="E79" s="55">
        <f t="shared" si="5"/>
        <v>0.10248754404056806</v>
      </c>
      <c r="F79" s="52">
        <f t="shared" si="8"/>
        <v>99568810.126624256</v>
      </c>
      <c r="G79" s="72">
        <f t="shared" si="9"/>
        <v>11043033.943244332</v>
      </c>
      <c r="H79" s="79">
        <f t="shared" si="6"/>
        <v>253573.96164063379</v>
      </c>
      <c r="I79" s="71">
        <f t="shared" si="10"/>
        <v>365246.23019242828</v>
      </c>
      <c r="J79" s="54">
        <f t="shared" si="11"/>
        <v>0.10239591538896223</v>
      </c>
      <c r="K79" s="71">
        <f t="shared" si="12"/>
        <v>4211289.034118698</v>
      </c>
    </row>
    <row r="80" spans="1:11" x14ac:dyDescent="0.3">
      <c r="A80" s="124">
        <v>725</v>
      </c>
      <c r="B80" s="43">
        <f t="shared" si="7"/>
        <v>1.8447390582816514</v>
      </c>
      <c r="C80" s="52">
        <f t="shared" si="13"/>
        <v>93014600</v>
      </c>
      <c r="D80" s="52">
        <f t="shared" si="13"/>
        <v>236672.64222130275</v>
      </c>
      <c r="E80" s="55">
        <f t="shared" si="5"/>
        <v>0.10605390165842341</v>
      </c>
      <c r="F80" s="52">
        <f t="shared" si="8"/>
        <v>103124839.05971798</v>
      </c>
      <c r="G80" s="72">
        <f t="shared" si="9"/>
        <v>11437428.012645915</v>
      </c>
      <c r="H80" s="79">
        <f t="shared" si="6"/>
        <v>262397.81861030485</v>
      </c>
      <c r="I80" s="71">
        <f t="shared" si="10"/>
        <v>377956.05447043129</v>
      </c>
      <c r="J80" s="54">
        <f t="shared" si="11"/>
        <v>0.10595908451652125</v>
      </c>
      <c r="K80" s="71">
        <f t="shared" si="12"/>
        <v>4357833.3080440722</v>
      </c>
    </row>
    <row r="81" spans="1:11" x14ac:dyDescent="0.3">
      <c r="A81" s="124">
        <v>750</v>
      </c>
      <c r="B81" s="43">
        <f t="shared" si="7"/>
        <v>1.9066608858833443</v>
      </c>
      <c r="C81" s="52">
        <f t="shared" si="13"/>
        <v>96222000</v>
      </c>
      <c r="D81" s="52">
        <f t="shared" si="13"/>
        <v>244616.96501528955</v>
      </c>
      <c r="E81" s="55">
        <f t="shared" si="5"/>
        <v>0.10961378259957771</v>
      </c>
      <c r="F81" s="52">
        <f t="shared" si="8"/>
        <v>106680867.99281169</v>
      </c>
      <c r="G81" s="72">
        <f t="shared" si="9"/>
        <v>11831822.082047498</v>
      </c>
      <c r="H81" s="79">
        <f t="shared" si="6"/>
        <v>271205.65103197133</v>
      </c>
      <c r="I81" s="71">
        <f t="shared" si="10"/>
        <v>390642.79709718219</v>
      </c>
      <c r="J81" s="54">
        <f t="shared" si="11"/>
        <v>0.10951578275783072</v>
      </c>
      <c r="K81" s="71">
        <f t="shared" si="12"/>
        <v>4504111.4505305104</v>
      </c>
    </row>
    <row r="82" spans="1:11" x14ac:dyDescent="0.3">
      <c r="A82" s="124">
        <v>775</v>
      </c>
      <c r="B82" s="43">
        <f t="shared" si="7"/>
        <v>1.9684700558808241</v>
      </c>
      <c r="C82" s="52">
        <f t="shared" si="13"/>
        <v>99429400</v>
      </c>
      <c r="D82" s="52">
        <f t="shared" si="13"/>
        <v>252546.8342892862</v>
      </c>
      <c r="E82" s="55">
        <f t="shared" si="5"/>
        <v>0.11316718686403095</v>
      </c>
      <c r="F82" s="52">
        <f t="shared" si="8"/>
        <v>110236896.92590542</v>
      </c>
      <c r="G82" s="72">
        <f t="shared" si="9"/>
        <v>12226216.151449082</v>
      </c>
      <c r="H82" s="79">
        <f t="shared" si="6"/>
        <v>279997.45890563313</v>
      </c>
      <c r="I82" s="71">
        <f t="shared" si="10"/>
        <v>403306.45807268086</v>
      </c>
      <c r="J82" s="54">
        <f t="shared" si="11"/>
        <v>0.11306601011289062</v>
      </c>
      <c r="K82" s="71">
        <f t="shared" si="12"/>
        <v>4650123.4615780097</v>
      </c>
    </row>
    <row r="83" spans="1:11" x14ac:dyDescent="0.3">
      <c r="A83" s="124">
        <v>800</v>
      </c>
      <c r="B83" s="43">
        <f t="shared" si="7"/>
        <v>2.0301665682740917</v>
      </c>
      <c r="C83" s="52">
        <f t="shared" si="13"/>
        <v>102636800</v>
      </c>
      <c r="D83" s="52">
        <f t="shared" si="13"/>
        <v>260462.25004329288</v>
      </c>
      <c r="E83" s="55">
        <f t="shared" si="5"/>
        <v>0.11671411445178322</v>
      </c>
      <c r="F83" s="52">
        <f t="shared" si="8"/>
        <v>113792925.85899915</v>
      </c>
      <c r="G83" s="72">
        <f t="shared" si="9"/>
        <v>12620610.220850665</v>
      </c>
      <c r="H83" s="79">
        <f t="shared" si="6"/>
        <v>288773.24223129055</v>
      </c>
      <c r="I83" s="71">
        <f t="shared" si="10"/>
        <v>415947.03739692766</v>
      </c>
      <c r="J83" s="54">
        <f t="shared" si="11"/>
        <v>0.11660976658170105</v>
      </c>
      <c r="K83" s="71">
        <f t="shared" si="12"/>
        <v>4795869.3411865756</v>
      </c>
    </row>
    <row r="84" spans="1:11" x14ac:dyDescent="0.3">
      <c r="A84" s="124">
        <v>825</v>
      </c>
      <c r="B84" s="43">
        <f t="shared" si="7"/>
        <v>2.0917504230631461</v>
      </c>
      <c r="C84" s="52">
        <f t="shared" si="13"/>
        <v>105844200</v>
      </c>
      <c r="D84" s="52">
        <f t="shared" si="13"/>
        <v>268363.21227730939</v>
      </c>
      <c r="E84" s="55">
        <f t="shared" si="5"/>
        <v>0.12025456536283441</v>
      </c>
      <c r="F84" s="52">
        <f t="shared" si="8"/>
        <v>117348954.79209287</v>
      </c>
      <c r="G84" s="72">
        <f t="shared" si="9"/>
        <v>13015004.29025225</v>
      </c>
      <c r="H84" s="79">
        <f t="shared" si="6"/>
        <v>297533.00100894336</v>
      </c>
      <c r="I84" s="71">
        <f t="shared" si="10"/>
        <v>428564.53506992228</v>
      </c>
      <c r="J84" s="54">
        <f t="shared" si="11"/>
        <v>0.12014705216426193</v>
      </c>
      <c r="K84" s="71">
        <f t="shared" si="12"/>
        <v>4941349.0893562036</v>
      </c>
    </row>
    <row r="85" spans="1:11" x14ac:dyDescent="0.3">
      <c r="A85" s="124">
        <v>850</v>
      </c>
      <c r="B85" s="43">
        <f t="shared" si="7"/>
        <v>2.1532216202479879</v>
      </c>
      <c r="C85" s="52">
        <f t="shared" si="13"/>
        <v>109051600</v>
      </c>
      <c r="D85" s="52">
        <f t="shared" si="13"/>
        <v>276249.72099133587</v>
      </c>
      <c r="E85" s="55">
        <f t="shared" si="5"/>
        <v>0.1237885395971846</v>
      </c>
      <c r="F85" s="52">
        <f t="shared" si="8"/>
        <v>120904983.72518659</v>
      </c>
      <c r="G85" s="72">
        <f t="shared" si="9"/>
        <v>13409398.359653831</v>
      </c>
      <c r="H85" s="79">
        <f t="shared" si="6"/>
        <v>306276.73523859162</v>
      </c>
      <c r="I85" s="71">
        <f t="shared" si="10"/>
        <v>441158.95109166479</v>
      </c>
      <c r="J85" s="54">
        <f t="shared" si="11"/>
        <v>0.12367786686057325</v>
      </c>
      <c r="K85" s="71">
        <f t="shared" si="12"/>
        <v>5086562.7060868945</v>
      </c>
    </row>
    <row r="86" spans="1:11" x14ac:dyDescent="0.3">
      <c r="A86" s="124">
        <v>875</v>
      </c>
      <c r="B86" s="43">
        <f t="shared" si="7"/>
        <v>2.2145801598286168</v>
      </c>
      <c r="C86" s="52">
        <f t="shared" si="13"/>
        <v>112259000</v>
      </c>
      <c r="D86" s="52">
        <f t="shared" si="13"/>
        <v>284121.7761853722</v>
      </c>
      <c r="E86" s="55">
        <f t="shared" si="5"/>
        <v>0.12731603715483372</v>
      </c>
      <c r="F86" s="52">
        <f t="shared" si="8"/>
        <v>124461012.65828031</v>
      </c>
      <c r="G86" s="72">
        <f t="shared" si="9"/>
        <v>13803792.429055415</v>
      </c>
      <c r="H86" s="79">
        <f t="shared" si="6"/>
        <v>315004.44492023531</v>
      </c>
      <c r="I86" s="71">
        <f t="shared" si="10"/>
        <v>453730.28546215518</v>
      </c>
      <c r="J86" s="54">
        <f t="shared" si="11"/>
        <v>0.12720221067063503</v>
      </c>
      <c r="K86" s="71">
        <f t="shared" si="12"/>
        <v>5231510.1913786493</v>
      </c>
    </row>
    <row r="87" spans="1:11" x14ac:dyDescent="0.3">
      <c r="A87" s="124">
        <v>900</v>
      </c>
      <c r="B87" s="43">
        <f t="shared" si="7"/>
        <v>2.2758260418050336</v>
      </c>
      <c r="C87" s="52">
        <f t="shared" si="13"/>
        <v>115466400</v>
      </c>
      <c r="D87" s="52">
        <f t="shared" si="13"/>
        <v>291979.37785941857</v>
      </c>
      <c r="E87" s="55">
        <f t="shared" si="5"/>
        <v>0.13083705803578186</v>
      </c>
      <c r="F87" s="52">
        <f t="shared" si="8"/>
        <v>128017041.59137404</v>
      </c>
      <c r="G87" s="72">
        <f t="shared" si="9"/>
        <v>14198186.498456998</v>
      </c>
      <c r="H87" s="79">
        <f t="shared" si="6"/>
        <v>323716.13005387457</v>
      </c>
      <c r="I87" s="71">
        <f t="shared" si="10"/>
        <v>466278.5381813937</v>
      </c>
      <c r="J87" s="54">
        <f t="shared" si="11"/>
        <v>0.13072008359444734</v>
      </c>
      <c r="K87" s="71">
        <f t="shared" si="12"/>
        <v>5376191.545231469</v>
      </c>
    </row>
    <row r="88" spans="1:11" x14ac:dyDescent="0.3">
      <c r="A88" s="124">
        <v>925</v>
      </c>
      <c r="B88" s="43">
        <f t="shared" si="7"/>
        <v>2.3369592661772365</v>
      </c>
      <c r="C88" s="52">
        <f t="shared" si="13"/>
        <v>118673800</v>
      </c>
      <c r="D88" s="52">
        <f t="shared" si="13"/>
        <v>299822.52601347474</v>
      </c>
      <c r="E88" s="55">
        <f t="shared" si="5"/>
        <v>0.13435160224002893</v>
      </c>
      <c r="F88" s="52">
        <f t="shared" si="8"/>
        <v>131573070.52446777</v>
      </c>
      <c r="G88" s="72">
        <f t="shared" si="9"/>
        <v>14592580.567858582</v>
      </c>
      <c r="H88" s="79">
        <f t="shared" si="6"/>
        <v>332411.79063950916</v>
      </c>
      <c r="I88" s="71">
        <f t="shared" si="10"/>
        <v>478803.70924937993</v>
      </c>
      <c r="J88" s="54">
        <f t="shared" si="11"/>
        <v>0.13423148563201007</v>
      </c>
      <c r="K88" s="71">
        <f t="shared" si="12"/>
        <v>5520606.7676453507</v>
      </c>
    </row>
    <row r="89" spans="1:11" x14ac:dyDescent="0.3">
      <c r="A89" s="124">
        <v>950</v>
      </c>
      <c r="B89" s="43">
        <f t="shared" si="7"/>
        <v>2.3979798329452278</v>
      </c>
      <c r="C89" s="52">
        <f t="shared" si="13"/>
        <v>121881200</v>
      </c>
      <c r="D89" s="52">
        <f t="shared" si="13"/>
        <v>307651.22064754093</v>
      </c>
      <c r="E89" s="55">
        <f t="shared" si="5"/>
        <v>0.13785966976757499</v>
      </c>
      <c r="F89" s="52">
        <f t="shared" si="8"/>
        <v>135129099.45756149</v>
      </c>
      <c r="G89" s="72">
        <f t="shared" si="9"/>
        <v>14986974.637260165</v>
      </c>
      <c r="H89" s="79">
        <f t="shared" si="6"/>
        <v>341091.4266771393</v>
      </c>
      <c r="I89" s="71">
        <f t="shared" si="10"/>
        <v>491305.79866611422</v>
      </c>
      <c r="J89" s="54">
        <f t="shared" si="11"/>
        <v>0.1377364167833233</v>
      </c>
      <c r="K89" s="71">
        <f t="shared" si="12"/>
        <v>5664755.8586202962</v>
      </c>
    </row>
    <row r="90" spans="1:11" x14ac:dyDescent="0.3">
      <c r="A90" s="124">
        <v>975</v>
      </c>
      <c r="B90" s="43">
        <f t="shared" si="7"/>
        <v>2.4588877421090052</v>
      </c>
      <c r="C90" s="52">
        <f t="shared" si="13"/>
        <v>125088600</v>
      </c>
      <c r="D90" s="52">
        <f t="shared" si="13"/>
        <v>315465.46176161693</v>
      </c>
      <c r="E90" s="55">
        <f t="shared" si="5"/>
        <v>0.14136126061842</v>
      </c>
      <c r="F90" s="52">
        <f t="shared" si="8"/>
        <v>138685128.39065522</v>
      </c>
      <c r="G90" s="72">
        <f t="shared" si="9"/>
        <v>15381368.70666175</v>
      </c>
      <c r="H90" s="79">
        <f t="shared" si="6"/>
        <v>349755.03816676477</v>
      </c>
      <c r="I90" s="71">
        <f t="shared" si="10"/>
        <v>503784.80643159623</v>
      </c>
      <c r="J90" s="54">
        <f t="shared" si="11"/>
        <v>0.14123487704838694</v>
      </c>
      <c r="K90" s="71">
        <f t="shared" si="12"/>
        <v>5808638.8181563038</v>
      </c>
    </row>
    <row r="91" spans="1:11" x14ac:dyDescent="0.3">
      <c r="A91" s="124">
        <v>1000</v>
      </c>
      <c r="B91" s="43">
        <f t="shared" si="7"/>
        <v>2.5196829936685705</v>
      </c>
      <c r="C91" s="52">
        <f t="shared" si="13"/>
        <v>128296000</v>
      </c>
      <c r="D91" s="52">
        <f t="shared" si="13"/>
        <v>323265.24935570289</v>
      </c>
      <c r="E91" s="55">
        <f t="shared" si="5"/>
        <v>0.144856374792564</v>
      </c>
      <c r="F91" s="52">
        <f t="shared" si="8"/>
        <v>142241157.32374895</v>
      </c>
      <c r="G91" s="72">
        <f t="shared" si="9"/>
        <v>15775762.776063332</v>
      </c>
      <c r="H91" s="79">
        <f t="shared" si="6"/>
        <v>358402.62510838581</v>
      </c>
      <c r="I91" s="71">
        <f t="shared" si="10"/>
        <v>516240.73254582635</v>
      </c>
      <c r="J91" s="54">
        <f t="shared" si="11"/>
        <v>0.14472686642720112</v>
      </c>
      <c r="K91" s="71">
        <f t="shared" si="12"/>
        <v>5952255.6462533772</v>
      </c>
    </row>
  </sheetData>
  <mergeCells count="12">
    <mergeCell ref="N42:O42"/>
    <mergeCell ref="A20:F20"/>
    <mergeCell ref="G20:L20"/>
    <mergeCell ref="M20:N20"/>
    <mergeCell ref="J38:L38"/>
    <mergeCell ref="J39:L39"/>
    <mergeCell ref="J40:K40"/>
    <mergeCell ref="J41:K41"/>
    <mergeCell ref="N38:P38"/>
    <mergeCell ref="N39:P39"/>
    <mergeCell ref="N40:O40"/>
    <mergeCell ref="N41:O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0"/>
  <sheetViews>
    <sheetView topLeftCell="K30" zoomScaleNormal="100" workbookViewId="0">
      <selection activeCell="Q44" sqref="Q44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20.6640625" style="124" customWidth="1"/>
    <col min="15" max="15" width="12.109375" style="124" customWidth="1"/>
    <col min="16" max="16" width="12.33203125" style="124" customWidth="1"/>
    <col min="17" max="16384" width="8.88671875" style="124"/>
  </cols>
  <sheetData>
    <row r="1" spans="1:17" ht="13.95" x14ac:dyDescent="0.3">
      <c r="A1" s="35" t="s">
        <v>75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0.43140000000000001</v>
      </c>
      <c r="D7" s="126">
        <v>3.4299999999999997E-2</v>
      </c>
      <c r="E7" s="127">
        <v>12.58</v>
      </c>
      <c r="F7" s="127">
        <v>0</v>
      </c>
      <c r="G7" s="140">
        <v>5.3999999999999999E-2</v>
      </c>
      <c r="H7" s="127"/>
      <c r="I7" s="128">
        <v>0</v>
      </c>
      <c r="J7" s="126">
        <v>0.375</v>
      </c>
      <c r="K7" s="126">
        <v>0.48780000000000001</v>
      </c>
      <c r="L7" s="129"/>
      <c r="M7" s="129"/>
      <c r="N7" s="134">
        <v>1028678</v>
      </c>
      <c r="O7" s="134">
        <v>128402</v>
      </c>
      <c r="P7" s="135">
        <v>8.01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-0.1143</v>
      </c>
      <c r="D8" s="126">
        <v>1.6999999999999999E-3</v>
      </c>
      <c r="E8" s="127">
        <v>-65.52</v>
      </c>
      <c r="F8" s="127">
        <v>0</v>
      </c>
      <c r="G8" s="140">
        <v>0.749</v>
      </c>
      <c r="H8" s="127"/>
      <c r="I8" s="128">
        <v>1.6</v>
      </c>
      <c r="J8" s="126">
        <v>-0.1172</v>
      </c>
      <c r="K8" s="126">
        <v>-0.1115</v>
      </c>
      <c r="L8" s="129">
        <v>869448</v>
      </c>
      <c r="M8" s="129">
        <v>128402</v>
      </c>
      <c r="N8" s="34"/>
    </row>
    <row r="9" spans="1:17" ht="13.95" x14ac:dyDescent="0.3">
      <c r="A9" s="125" t="s">
        <v>18</v>
      </c>
      <c r="B9" s="125" t="s">
        <v>22</v>
      </c>
      <c r="C9" s="126">
        <v>1.1000000000000001E-3</v>
      </c>
      <c r="D9" s="126">
        <v>1E-4</v>
      </c>
      <c r="E9" s="127">
        <v>10.97</v>
      </c>
      <c r="F9" s="127">
        <v>0</v>
      </c>
      <c r="G9" s="140">
        <v>3.7999999999999999E-2</v>
      </c>
      <c r="H9" s="127"/>
      <c r="I9" s="128">
        <v>1.4</v>
      </c>
      <c r="J9" s="126">
        <v>1E-3</v>
      </c>
      <c r="K9" s="126">
        <v>1.2999999999999999E-3</v>
      </c>
      <c r="L9" s="129">
        <v>34498080</v>
      </c>
      <c r="M9" s="129">
        <v>128402</v>
      </c>
      <c r="N9" s="34"/>
    </row>
    <row r="10" spans="1:17" ht="13.95" x14ac:dyDescent="0.3">
      <c r="A10" s="125" t="s">
        <v>18</v>
      </c>
      <c r="B10" s="125" t="s">
        <v>23</v>
      </c>
      <c r="C10" s="126">
        <v>0.1013</v>
      </c>
      <c r="D10" s="126">
        <v>6.3E-3</v>
      </c>
      <c r="E10" s="127">
        <v>16.100000000000001</v>
      </c>
      <c r="F10" s="127">
        <v>0</v>
      </c>
      <c r="G10" s="140">
        <v>2.8000000000000001E-2</v>
      </c>
      <c r="H10" s="127"/>
      <c r="I10" s="128">
        <v>1.4</v>
      </c>
      <c r="J10" s="126">
        <v>9.0899999999999995E-2</v>
      </c>
      <c r="K10" s="126">
        <v>0.1116</v>
      </c>
      <c r="L10" s="129">
        <v>280703</v>
      </c>
      <c r="M10" s="129">
        <v>128402</v>
      </c>
      <c r="N10" s="34"/>
    </row>
    <row r="11" spans="1:17" ht="13.95" x14ac:dyDescent="0.3">
      <c r="A11" s="125" t="s">
        <v>18</v>
      </c>
      <c r="B11" s="125" t="s">
        <v>24</v>
      </c>
      <c r="C11" s="126">
        <v>0.27710000000000001</v>
      </c>
      <c r="D11" s="126">
        <v>0.127</v>
      </c>
      <c r="E11" s="127">
        <v>2.1800000000000002</v>
      </c>
      <c r="F11" s="127">
        <v>0.03</v>
      </c>
      <c r="G11" s="140">
        <v>1E-3</v>
      </c>
      <c r="H11" s="127"/>
      <c r="I11" s="128">
        <v>1</v>
      </c>
      <c r="J11" s="126">
        <v>6.8199999999999997E-2</v>
      </c>
      <c r="K11" s="126">
        <v>0.48599999999999999</v>
      </c>
      <c r="L11" s="129">
        <v>3031</v>
      </c>
      <c r="M11" s="129">
        <v>128402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2.43636080126075E-2</v>
      </c>
      <c r="D12" s="137">
        <v>3.7000000000000002E-3</v>
      </c>
      <c r="E12" s="138">
        <v>6.57</v>
      </c>
      <c r="F12" s="127">
        <v>0</v>
      </c>
      <c r="G12" s="139">
        <v>3.5999999999999997E-2</v>
      </c>
      <c r="H12" s="139">
        <v>2.5999999999999999E-2</v>
      </c>
      <c r="I12" s="128">
        <v>7.2</v>
      </c>
      <c r="J12" s="126">
        <v>1.83E-2</v>
      </c>
      <c r="K12" s="126">
        <v>3.0499999999999999E-2</v>
      </c>
      <c r="L12" s="129">
        <v>1527763</v>
      </c>
      <c r="M12" s="129">
        <v>128402</v>
      </c>
      <c r="N12" s="38">
        <f>L12/M12</f>
        <v>11.898280400616812</v>
      </c>
    </row>
    <row r="13" spans="1:17" ht="13.95" x14ac:dyDescent="0.3">
      <c r="A13" s="136" t="s">
        <v>18</v>
      </c>
      <c r="B13" s="136" t="s">
        <v>26</v>
      </c>
      <c r="C13" s="137">
        <v>-2.3585194815929999E-4</v>
      </c>
      <c r="D13" s="137">
        <v>1E-4</v>
      </c>
      <c r="E13" s="138">
        <v>-3.8</v>
      </c>
      <c r="F13" s="127">
        <v>0</v>
      </c>
      <c r="G13" s="139">
        <v>-1.0999999999999999E-2</v>
      </c>
      <c r="H13" s="139"/>
      <c r="I13" s="128">
        <v>5.8</v>
      </c>
      <c r="J13" s="130">
        <v>-3.3799999999999998E-4</v>
      </c>
      <c r="K13" s="130">
        <v>-1.34E-4</v>
      </c>
      <c r="L13" s="129">
        <v>46174107</v>
      </c>
      <c r="M13" s="129">
        <v>128402</v>
      </c>
      <c r="N13" s="38"/>
    </row>
    <row r="14" spans="1:17" ht="13.95" x14ac:dyDescent="0.3">
      <c r="A14" s="148" t="s">
        <v>18</v>
      </c>
      <c r="B14" s="148" t="s">
        <v>27</v>
      </c>
      <c r="C14" s="149">
        <v>5.4633476365140996E-3</v>
      </c>
      <c r="D14" s="146">
        <v>1E-4</v>
      </c>
      <c r="E14" s="147">
        <v>42.63</v>
      </c>
      <c r="F14" s="150">
        <v>0</v>
      </c>
      <c r="G14" s="151">
        <v>0.105</v>
      </c>
      <c r="H14" s="151">
        <v>0.106</v>
      </c>
      <c r="I14" s="128">
        <v>4.0999999999999996</v>
      </c>
      <c r="J14" s="126">
        <v>5.3E-3</v>
      </c>
      <c r="K14" s="126">
        <v>5.7000000000000002E-3</v>
      </c>
      <c r="L14" s="129">
        <v>19809524</v>
      </c>
      <c r="M14" s="129">
        <v>128402</v>
      </c>
      <c r="N14" s="38">
        <f>L14/M14</f>
        <v>154.27737885702714</v>
      </c>
    </row>
    <row r="15" spans="1:17" ht="13.95" x14ac:dyDescent="0.3">
      <c r="A15" s="141" t="s">
        <v>18</v>
      </c>
      <c r="B15" s="141" t="s">
        <v>28</v>
      </c>
      <c r="C15" s="37">
        <v>3.3485700631280603E-8</v>
      </c>
      <c r="D15" s="142">
        <v>0</v>
      </c>
      <c r="E15" s="143">
        <v>0.89</v>
      </c>
      <c r="F15" s="145">
        <v>0.37</v>
      </c>
      <c r="G15" s="144">
        <v>1E-3</v>
      </c>
      <c r="H15" s="144"/>
      <c r="I15" s="131">
        <v>2.8</v>
      </c>
      <c r="J15" s="133">
        <v>-2.81E-8</v>
      </c>
      <c r="K15" s="133">
        <v>9.5000000000000004E-8</v>
      </c>
      <c r="L15" s="120" t="s">
        <v>76</v>
      </c>
      <c r="M15" s="132">
        <v>128402</v>
      </c>
      <c r="N15" s="93"/>
    </row>
    <row r="18" spans="1:15" ht="27.6" customHeight="1" x14ac:dyDescent="0.3">
      <c r="A18" s="165" t="s">
        <v>37</v>
      </c>
      <c r="B18" s="165"/>
      <c r="C18" s="165"/>
      <c r="D18" s="165"/>
      <c r="E18" s="165"/>
      <c r="F18" s="165"/>
      <c r="G18" s="165" t="s">
        <v>41</v>
      </c>
      <c r="H18" s="165"/>
      <c r="I18" s="165"/>
      <c r="J18" s="165"/>
      <c r="K18" s="165"/>
      <c r="L18" s="165"/>
      <c r="M18" s="166" t="s">
        <v>62</v>
      </c>
      <c r="N18" s="166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8" t="s">
        <v>77</v>
      </c>
      <c r="B20" s="169"/>
      <c r="C20" s="169"/>
      <c r="D20" s="169"/>
      <c r="E20" s="169"/>
      <c r="F20" s="170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8" t="s">
        <v>78</v>
      </c>
      <c r="B21" s="169"/>
      <c r="C21" s="169"/>
      <c r="D21" s="169"/>
      <c r="E21" s="169"/>
      <c r="F21" s="170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134">
        <v>128402</v>
      </c>
      <c r="B22" s="50">
        <f>D22/A22</f>
        <v>11.898280400616812</v>
      </c>
      <c r="C22" s="49">
        <f>E22/A22</f>
        <v>154.27737885702714</v>
      </c>
      <c r="D22" s="134">
        <v>1527763</v>
      </c>
      <c r="E22" s="134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123"/>
      <c r="B24" s="123"/>
      <c r="C24" s="123"/>
      <c r="D24" s="123"/>
      <c r="E24" s="123"/>
      <c r="F24" s="123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124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124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124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124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124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8" x14ac:dyDescent="0.3">
      <c r="A33" s="124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124" t="s">
        <v>80</v>
      </c>
    </row>
    <row r="34" spans="1:18" x14ac:dyDescent="0.3">
      <c r="A34" s="124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124" t="s">
        <v>81</v>
      </c>
    </row>
    <row r="35" spans="1:18" x14ac:dyDescent="0.3">
      <c r="A35" s="124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124" t="s">
        <v>71</v>
      </c>
    </row>
    <row r="36" spans="1:18" x14ac:dyDescent="0.3">
      <c r="A36" s="124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124" t="s">
        <v>82</v>
      </c>
    </row>
    <row r="37" spans="1:18" x14ac:dyDescent="0.3">
      <c r="A37" s="124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8" ht="13.95" customHeight="1" x14ac:dyDescent="0.3">
      <c r="A38" s="124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1" t="s">
        <v>100</v>
      </c>
      <c r="K38" s="161"/>
      <c r="L38" s="161"/>
      <c r="N38" s="161" t="s">
        <v>99</v>
      </c>
      <c r="O38" s="161"/>
      <c r="P38" s="161"/>
    </row>
    <row r="39" spans="1:18" ht="59.4" customHeight="1" x14ac:dyDescent="0.3">
      <c r="A39" s="124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7" t="s">
        <v>89</v>
      </c>
      <c r="K39" s="167"/>
      <c r="L39" s="167"/>
      <c r="N39" s="162" t="s">
        <v>97</v>
      </c>
      <c r="O39" s="163"/>
      <c r="P39" s="164"/>
    </row>
    <row r="40" spans="1:18" ht="27" customHeight="1" x14ac:dyDescent="0.3">
      <c r="A40" s="124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9" t="s">
        <v>90</v>
      </c>
      <c r="K40" s="160"/>
      <c r="L40" s="82">
        <f>(($M$22/$N$22)/($L$23))*$C$14</f>
        <v>1.4778851523204141E-2</v>
      </c>
      <c r="N40" s="159" t="s">
        <v>98</v>
      </c>
      <c r="O40" s="160"/>
      <c r="P40" s="82">
        <v>11.53</v>
      </c>
    </row>
    <row r="41" spans="1:18" ht="42.6" customHeight="1" x14ac:dyDescent="0.3">
      <c r="A41" s="124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9" t="s">
        <v>91</v>
      </c>
      <c r="K41" s="160"/>
      <c r="L41" s="83">
        <f>($N$23/($L$23^2*$A$22*$H$23))*$C$15</f>
        <v>9.4111856958413502E-13</v>
      </c>
      <c r="N41" s="159" t="s">
        <v>95</v>
      </c>
      <c r="O41" s="160"/>
      <c r="P41" s="82">
        <f>L40*P40</f>
        <v>0.17040015806254374</v>
      </c>
    </row>
    <row r="42" spans="1:18" ht="27.6" customHeight="1" x14ac:dyDescent="0.3">
      <c r="A42" s="124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  <c r="N42" s="159" t="s">
        <v>96</v>
      </c>
      <c r="O42" s="160"/>
      <c r="P42" s="83">
        <f>L41*P40</f>
        <v>1.0851097107305076E-11</v>
      </c>
    </row>
    <row r="43" spans="1:18" x14ac:dyDescent="0.3">
      <c r="A43" s="124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8" x14ac:dyDescent="0.3">
      <c r="A44" s="124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124" t="s">
        <v>74</v>
      </c>
      <c r="L44" s="84">
        <f>L40*G56+L41*G56*G56</f>
        <v>219659.65933292138</v>
      </c>
      <c r="P44" s="52">
        <f>P41*G56+P42*G56*G56</f>
        <v>2532675.8721085838</v>
      </c>
      <c r="Q44" s="64">
        <f>G56/P44</f>
        <v>5.8629951685230131</v>
      </c>
      <c r="R44" s="124" t="s">
        <v>102</v>
      </c>
    </row>
    <row r="45" spans="1:18" x14ac:dyDescent="0.3">
      <c r="A45" s="124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$C$14*A50+$C$15*A50*A50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x14ac:dyDescent="0.3">
      <c r="A51" s="124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  <c r="K51" s="71">
        <f t="shared" ref="K51:K90" si="12">I51*$P$40</f>
        <v>410084.58159530454</v>
      </c>
    </row>
    <row r="52" spans="1:11" x14ac:dyDescent="0.3">
      <c r="A52" s="124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  <c r="K52" s="71">
        <f t="shared" si="12"/>
        <v>820294.81752046943</v>
      </c>
    </row>
    <row r="53" spans="1:11" x14ac:dyDescent="0.3">
      <c r="A53" s="124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  <c r="K53" s="71">
        <f t="shared" si="12"/>
        <v>1230630.7077754941</v>
      </c>
    </row>
    <row r="54" spans="1:11" x14ac:dyDescent="0.3">
      <c r="A54" s="124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  <c r="K54" s="71">
        <f t="shared" si="12"/>
        <v>1641092.2523603784</v>
      </c>
    </row>
    <row r="55" spans="1:11" x14ac:dyDescent="0.3">
      <c r="A55" s="124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  <c r="K55" s="71">
        <f t="shared" si="12"/>
        <v>2051679.4512751233</v>
      </c>
    </row>
    <row r="56" spans="1:11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  <c r="K56" s="122">
        <f t="shared" si="12"/>
        <v>2532675.8721085838</v>
      </c>
    </row>
    <row r="57" spans="1:11" x14ac:dyDescent="0.3">
      <c r="A57" s="124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  <c r="K57" s="71">
        <f t="shared" si="12"/>
        <v>2873230.8120941925</v>
      </c>
    </row>
    <row r="58" spans="1:11" x14ac:dyDescent="0.3">
      <c r="A58" s="124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  <c r="K58" s="71">
        <f t="shared" si="12"/>
        <v>3284194.9739985173</v>
      </c>
    </row>
    <row r="59" spans="1:11" x14ac:dyDescent="0.3">
      <c r="A59" s="124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  <c r="K59" s="71">
        <f t="shared" si="12"/>
        <v>3695284.7902327012</v>
      </c>
    </row>
    <row r="60" spans="1:11" x14ac:dyDescent="0.3">
      <c r="A60" s="124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  <c r="K60" s="71">
        <f t="shared" si="12"/>
        <v>4106500.2607967467</v>
      </c>
    </row>
    <row r="61" spans="1:11" x14ac:dyDescent="0.3">
      <c r="A61" s="124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  <c r="K61" s="71">
        <f t="shared" si="12"/>
        <v>4517841.3856906509</v>
      </c>
    </row>
    <row r="62" spans="1:11" x14ac:dyDescent="0.3">
      <c r="A62" s="124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  <c r="K62" s="71">
        <f t="shared" si="12"/>
        <v>4929308.1649144161</v>
      </c>
    </row>
    <row r="63" spans="1:11" x14ac:dyDescent="0.3">
      <c r="A63" s="124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  <c r="K63" s="71">
        <f t="shared" si="12"/>
        <v>5340900.5984680392</v>
      </c>
    </row>
    <row r="64" spans="1:11" x14ac:dyDescent="0.3">
      <c r="A64" s="124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  <c r="K64" s="71">
        <f t="shared" si="12"/>
        <v>5752618.6863515247</v>
      </c>
    </row>
    <row r="65" spans="1:11" x14ac:dyDescent="0.3">
      <c r="A65" s="124">
        <v>375</v>
      </c>
      <c r="B65" s="43">
        <f t="shared" si="7"/>
        <v>2.0534642903440612</v>
      </c>
      <c r="C65" s="52">
        <f t="shared" si="4"/>
        <v>48150750</v>
      </c>
      <c r="D65" s="52">
        <f t="shared" si="4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  <c r="K65" s="71">
        <f t="shared" si="12"/>
        <v>6164462.4285648707</v>
      </c>
    </row>
    <row r="66" spans="1:11" x14ac:dyDescent="0.3">
      <c r="A66" s="124">
        <v>400</v>
      </c>
      <c r="B66" s="43">
        <f t="shared" si="7"/>
        <v>2.1906967667066448</v>
      </c>
      <c r="C66" s="52">
        <f t="shared" ref="C66:D90" si="13">A66*$A$22</f>
        <v>51360800</v>
      </c>
      <c r="D66" s="52">
        <f t="shared" si="13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  <c r="K66" s="71">
        <f t="shared" si="12"/>
        <v>6576431.8251080737</v>
      </c>
    </row>
    <row r="67" spans="1:11" x14ac:dyDescent="0.3">
      <c r="A67" s="124">
        <v>425</v>
      </c>
      <c r="B67" s="43">
        <f t="shared" si="7"/>
        <v>2.3279711001950174</v>
      </c>
      <c r="C67" s="52">
        <f t="shared" si="13"/>
        <v>54570850</v>
      </c>
      <c r="D67" s="52">
        <f t="shared" si="13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  <c r="K67" s="71">
        <f t="shared" si="12"/>
        <v>6988526.87598114</v>
      </c>
    </row>
    <row r="68" spans="1:11" x14ac:dyDescent="0.3">
      <c r="A68" s="124">
        <v>450</v>
      </c>
      <c r="B68" s="43">
        <f t="shared" si="7"/>
        <v>2.465287290809179</v>
      </c>
      <c r="C68" s="52">
        <f t="shared" si="13"/>
        <v>57780900</v>
      </c>
      <c r="D68" s="52">
        <f t="shared" si="13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  <c r="K68" s="71">
        <f t="shared" si="12"/>
        <v>7400747.5811840631</v>
      </c>
    </row>
    <row r="69" spans="1:11" x14ac:dyDescent="0.3">
      <c r="A69" s="124">
        <v>475</v>
      </c>
      <c r="B69" s="43">
        <f t="shared" si="7"/>
        <v>2.6026453385491299</v>
      </c>
      <c r="C69" s="52">
        <f t="shared" si="13"/>
        <v>60990950</v>
      </c>
      <c r="D69" s="52">
        <f t="shared" si="13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  <c r="K69" s="71">
        <f t="shared" si="12"/>
        <v>7813093.9407168468</v>
      </c>
    </row>
    <row r="70" spans="1:11" x14ac:dyDescent="0.3">
      <c r="A70" s="124">
        <v>500</v>
      </c>
      <c r="B70" s="43">
        <f t="shared" si="7"/>
        <v>2.7400452434148699</v>
      </c>
      <c r="C70" s="52">
        <f t="shared" si="13"/>
        <v>64201000</v>
      </c>
      <c r="D70" s="52">
        <f t="shared" si="13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  <c r="K70" s="71">
        <f t="shared" si="12"/>
        <v>8225565.9545794912</v>
      </c>
    </row>
    <row r="71" spans="1:11" x14ac:dyDescent="0.3">
      <c r="A71" s="124">
        <v>525</v>
      </c>
      <c r="B71" s="43">
        <f t="shared" si="7"/>
        <v>2.8774870054063988</v>
      </c>
      <c r="C71" s="52">
        <f t="shared" si="13"/>
        <v>67411050</v>
      </c>
      <c r="D71" s="52">
        <f t="shared" si="13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  <c r="K71" s="71">
        <f t="shared" si="12"/>
        <v>8638163.622771997</v>
      </c>
    </row>
    <row r="72" spans="1:11" x14ac:dyDescent="0.3">
      <c r="A72" s="124">
        <v>550</v>
      </c>
      <c r="B72" s="43">
        <f t="shared" si="7"/>
        <v>3.0149706245237171</v>
      </c>
      <c r="C72" s="52">
        <f t="shared" si="13"/>
        <v>70621100</v>
      </c>
      <c r="D72" s="52">
        <f t="shared" si="13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  <c r="K72" s="71">
        <f t="shared" si="12"/>
        <v>9050886.9452943616</v>
      </c>
    </row>
    <row r="73" spans="1:11" x14ac:dyDescent="0.3">
      <c r="A73" s="124">
        <v>575</v>
      </c>
      <c r="B73" s="43">
        <f t="shared" si="7"/>
        <v>3.1524961007668244</v>
      </c>
      <c r="C73" s="52">
        <f t="shared" si="13"/>
        <v>73831150</v>
      </c>
      <c r="D73" s="52">
        <f t="shared" si="13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  <c r="K73" s="71">
        <f t="shared" si="12"/>
        <v>9463735.9221465848</v>
      </c>
    </row>
    <row r="74" spans="1:11" x14ac:dyDescent="0.3">
      <c r="A74" s="124">
        <v>600</v>
      </c>
      <c r="B74" s="43">
        <f t="shared" si="7"/>
        <v>3.2900634341357211</v>
      </c>
      <c r="C74" s="52">
        <f t="shared" si="13"/>
        <v>77041200</v>
      </c>
      <c r="D74" s="52">
        <f t="shared" si="13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  <c r="K74" s="71">
        <f t="shared" si="12"/>
        <v>9876710.5533286724</v>
      </c>
    </row>
    <row r="75" spans="1:11" x14ac:dyDescent="0.3">
      <c r="A75" s="124">
        <v>625</v>
      </c>
      <c r="B75" s="43">
        <f t="shared" si="7"/>
        <v>3.4276726246304059</v>
      </c>
      <c r="C75" s="52">
        <f t="shared" si="13"/>
        <v>80251250</v>
      </c>
      <c r="D75" s="52">
        <f t="shared" si="13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  <c r="K75" s="71">
        <f t="shared" si="12"/>
        <v>10289810.838840613</v>
      </c>
    </row>
    <row r="76" spans="1:11" x14ac:dyDescent="0.3">
      <c r="A76" s="124">
        <v>650</v>
      </c>
      <c r="B76" s="43">
        <f t="shared" si="7"/>
        <v>3.5653236722508805</v>
      </c>
      <c r="C76" s="52">
        <f t="shared" si="13"/>
        <v>83461300</v>
      </c>
      <c r="D76" s="52">
        <f t="shared" si="13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  <c r="K76" s="71">
        <f t="shared" si="12"/>
        <v>10703036.77868242</v>
      </c>
    </row>
    <row r="77" spans="1:11" x14ac:dyDescent="0.3">
      <c r="A77" s="124">
        <v>675</v>
      </c>
      <c r="B77" s="43">
        <f t="shared" si="7"/>
        <v>3.7030165769971446</v>
      </c>
      <c r="C77" s="52">
        <f t="shared" si="13"/>
        <v>86671350</v>
      </c>
      <c r="D77" s="52">
        <f t="shared" si="13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  <c r="K77" s="71">
        <f t="shared" si="12"/>
        <v>11116388.372854084</v>
      </c>
    </row>
    <row r="78" spans="1:11" x14ac:dyDescent="0.3">
      <c r="A78" s="124">
        <v>700</v>
      </c>
      <c r="B78" s="43">
        <f t="shared" si="7"/>
        <v>3.8407513388691972</v>
      </c>
      <c r="C78" s="52">
        <f t="shared" si="13"/>
        <v>89881400</v>
      </c>
      <c r="D78" s="52">
        <f t="shared" si="13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  <c r="K78" s="71">
        <f t="shared" si="12"/>
        <v>11529865.621355608</v>
      </c>
    </row>
    <row r="79" spans="1:11" x14ac:dyDescent="0.3">
      <c r="A79" s="124">
        <v>725</v>
      </c>
      <c r="B79" s="43">
        <f t="shared" si="7"/>
        <v>3.9785279578670387</v>
      </c>
      <c r="C79" s="52">
        <f t="shared" si="13"/>
        <v>93091450</v>
      </c>
      <c r="D79" s="52">
        <f t="shared" si="13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  <c r="K79" s="71">
        <f t="shared" si="12"/>
        <v>11943468.524186993</v>
      </c>
    </row>
    <row r="80" spans="1:11" x14ac:dyDescent="0.3">
      <c r="A80" s="124">
        <v>750</v>
      </c>
      <c r="B80" s="43">
        <f t="shared" si="7"/>
        <v>4.1163464339906701</v>
      </c>
      <c r="C80" s="52">
        <f t="shared" si="13"/>
        <v>96301500</v>
      </c>
      <c r="D80" s="52">
        <f t="shared" si="13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  <c r="K80" s="71">
        <f t="shared" si="12"/>
        <v>12357197.081348239</v>
      </c>
    </row>
    <row r="81" spans="1:11" x14ac:dyDescent="0.3">
      <c r="A81" s="124">
        <v>775</v>
      </c>
      <c r="B81" s="43">
        <f t="shared" si="7"/>
        <v>4.2542067672400901</v>
      </c>
      <c r="C81" s="52">
        <f t="shared" si="13"/>
        <v>99511550</v>
      </c>
      <c r="D81" s="52">
        <f t="shared" si="13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  <c r="K81" s="71">
        <f t="shared" si="12"/>
        <v>12771051.292839343</v>
      </c>
    </row>
    <row r="82" spans="1:11" x14ac:dyDescent="0.3">
      <c r="A82" s="124">
        <v>800</v>
      </c>
      <c r="B82" s="43">
        <f t="shared" si="7"/>
        <v>4.3921089576152994</v>
      </c>
      <c r="C82" s="52">
        <f t="shared" si="13"/>
        <v>102721600</v>
      </c>
      <c r="D82" s="52">
        <f t="shared" si="13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  <c r="K82" s="71">
        <f t="shared" si="12"/>
        <v>13185031.158660308</v>
      </c>
    </row>
    <row r="83" spans="1:11" x14ac:dyDescent="0.3">
      <c r="A83" s="124">
        <v>825</v>
      </c>
      <c r="B83" s="43">
        <f t="shared" si="7"/>
        <v>4.5300530051162973</v>
      </c>
      <c r="C83" s="52">
        <f t="shared" si="13"/>
        <v>105931650</v>
      </c>
      <c r="D83" s="52">
        <f t="shared" si="13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  <c r="K83" s="71">
        <f t="shared" si="12"/>
        <v>13599136.678811133</v>
      </c>
    </row>
    <row r="84" spans="1:11" x14ac:dyDescent="0.3">
      <c r="A84" s="124">
        <v>850</v>
      </c>
      <c r="B84" s="43">
        <f t="shared" si="7"/>
        <v>4.6680389097430854</v>
      </c>
      <c r="C84" s="52">
        <f t="shared" si="13"/>
        <v>109141700</v>
      </c>
      <c r="D84" s="52">
        <f t="shared" si="13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  <c r="K84" s="71">
        <f t="shared" si="12"/>
        <v>14013367.853291819</v>
      </c>
    </row>
    <row r="85" spans="1:11" x14ac:dyDescent="0.3">
      <c r="A85" s="124">
        <v>875</v>
      </c>
      <c r="B85" s="43">
        <f t="shared" si="7"/>
        <v>4.8060666714956612</v>
      </c>
      <c r="C85" s="52">
        <f t="shared" si="13"/>
        <v>112351750</v>
      </c>
      <c r="D85" s="52">
        <f t="shared" si="13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  <c r="K85" s="71">
        <f t="shared" si="12"/>
        <v>14427724.68210236</v>
      </c>
    </row>
    <row r="86" spans="1:11" x14ac:dyDescent="0.3">
      <c r="A86" s="124">
        <v>900</v>
      </c>
      <c r="B86" s="43">
        <f t="shared" si="7"/>
        <v>4.9441362903740265</v>
      </c>
      <c r="C86" s="52">
        <f t="shared" si="13"/>
        <v>115561800</v>
      </c>
      <c r="D86" s="52">
        <f t="shared" si="13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  <c r="K86" s="71">
        <f t="shared" si="12"/>
        <v>14842207.165242765</v>
      </c>
    </row>
    <row r="87" spans="1:11" x14ac:dyDescent="0.3">
      <c r="A87" s="124">
        <v>925</v>
      </c>
      <c r="B87" s="43">
        <f t="shared" si="7"/>
        <v>5.082247766378182</v>
      </c>
      <c r="C87" s="52">
        <f t="shared" si="13"/>
        <v>118771850</v>
      </c>
      <c r="D87" s="52">
        <f t="shared" si="13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  <c r="K87" s="71">
        <f t="shared" si="12"/>
        <v>15256815.302713033</v>
      </c>
    </row>
    <row r="88" spans="1:11" x14ac:dyDescent="0.3">
      <c r="A88" s="124">
        <v>950</v>
      </c>
      <c r="B88" s="43">
        <f t="shared" si="7"/>
        <v>5.2204010995081251</v>
      </c>
      <c r="C88" s="52">
        <f t="shared" si="13"/>
        <v>121981900</v>
      </c>
      <c r="D88" s="52">
        <f t="shared" si="13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  <c r="K88" s="71">
        <f t="shared" si="12"/>
        <v>15671549.094513156</v>
      </c>
    </row>
    <row r="89" spans="1:11" x14ac:dyDescent="0.3">
      <c r="A89" s="124">
        <v>975</v>
      </c>
      <c r="B89" s="43">
        <f t="shared" si="7"/>
        <v>5.3585962897638577</v>
      </c>
      <c r="C89" s="52">
        <f t="shared" si="13"/>
        <v>125191950</v>
      </c>
      <c r="D89" s="52">
        <f t="shared" si="13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  <c r="K89" s="71">
        <f t="shared" si="12"/>
        <v>16086408.540643141</v>
      </c>
    </row>
    <row r="90" spans="1:11" x14ac:dyDescent="0.3">
      <c r="A90" s="124">
        <v>1000</v>
      </c>
      <c r="B90" s="43">
        <f t="shared" si="7"/>
        <v>5.4968333371453806</v>
      </c>
      <c r="C90" s="52">
        <f t="shared" si="13"/>
        <v>128402000</v>
      </c>
      <c r="D90" s="52">
        <f t="shared" si="13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  <c r="K90" s="71">
        <f t="shared" si="12"/>
        <v>16501393.641102986</v>
      </c>
    </row>
  </sheetData>
  <mergeCells count="14">
    <mergeCell ref="A18:F18"/>
    <mergeCell ref="G18:L18"/>
    <mergeCell ref="M18:N18"/>
    <mergeCell ref="A20:F20"/>
    <mergeCell ref="A21:F21"/>
    <mergeCell ref="N42:O42"/>
    <mergeCell ref="J39:L39"/>
    <mergeCell ref="J40:K40"/>
    <mergeCell ref="J41:K41"/>
    <mergeCell ref="N38:P38"/>
    <mergeCell ref="N39:P39"/>
    <mergeCell ref="N40:O40"/>
    <mergeCell ref="N41:O41"/>
    <mergeCell ref="J38:L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opLeftCell="A42" zoomScaleNormal="100" workbookViewId="0">
      <selection activeCell="Q45" sqref="Q45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16.44140625" style="124" customWidth="1"/>
    <col min="15" max="15" width="14" style="124" customWidth="1"/>
    <col min="16" max="16" width="13.44140625" style="124" customWidth="1"/>
    <col min="17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5" t="s">
        <v>37</v>
      </c>
      <c r="B18" s="165"/>
      <c r="C18" s="165"/>
      <c r="D18" s="165"/>
      <c r="E18" s="165"/>
      <c r="F18" s="165"/>
      <c r="G18" s="165" t="s">
        <v>41</v>
      </c>
      <c r="H18" s="165"/>
      <c r="I18" s="165"/>
      <c r="J18" s="165"/>
      <c r="K18" s="165"/>
      <c r="L18" s="165"/>
      <c r="M18" s="166" t="s">
        <v>62</v>
      </c>
      <c r="N18" s="166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8" t="s">
        <v>84</v>
      </c>
      <c r="B20" s="169"/>
      <c r="C20" s="169"/>
      <c r="D20" s="169"/>
      <c r="E20" s="169"/>
      <c r="F20" s="170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8" t="s">
        <v>77</v>
      </c>
      <c r="B21" s="169"/>
      <c r="C21" s="169"/>
      <c r="D21" s="169"/>
      <c r="E21" s="169"/>
      <c r="F21" s="170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8" t="s">
        <v>78</v>
      </c>
      <c r="B22" s="169"/>
      <c r="C22" s="169"/>
      <c r="D22" s="169"/>
      <c r="E22" s="169"/>
      <c r="F22" s="170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134">
        <v>128401</v>
      </c>
      <c r="B23" s="50">
        <f>D23/A23</f>
        <v>14.38623530969385</v>
      </c>
      <c r="C23" s="49">
        <f>E23/A23</f>
        <v>475.71987757104694</v>
      </c>
      <c r="D23" s="134">
        <v>1847207</v>
      </c>
      <c r="E23" s="134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8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8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8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8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8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8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8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1" t="s">
        <v>100</v>
      </c>
      <c r="K39" s="161"/>
      <c r="L39" s="161"/>
      <c r="N39" s="161" t="s">
        <v>99</v>
      </c>
      <c r="O39" s="161"/>
      <c r="P39" s="161"/>
    </row>
    <row r="40" spans="1:18" ht="58.8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7" t="s">
        <v>89</v>
      </c>
      <c r="K40" s="167"/>
      <c r="L40" s="167"/>
      <c r="N40" s="162" t="s">
        <v>97</v>
      </c>
      <c r="O40" s="163"/>
      <c r="P40" s="164"/>
    </row>
    <row r="41" spans="1:18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9" t="s">
        <v>90</v>
      </c>
      <c r="K41" s="160"/>
      <c r="L41" s="82">
        <f>(($M$23/$N$23)/($L$24))*$C$14</f>
        <v>1.8615094382687998E-2</v>
      </c>
      <c r="N41" s="159" t="s">
        <v>98</v>
      </c>
      <c r="O41" s="160"/>
      <c r="P41" s="82">
        <v>11.53</v>
      </c>
    </row>
    <row r="42" spans="1:18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9" t="s">
        <v>91</v>
      </c>
      <c r="K42" s="160"/>
      <c r="L42" s="83">
        <f>($N$24/($L$24^2*$A$23*$H$24))*$C$15</f>
        <v>1.0091848743878766E-12</v>
      </c>
      <c r="N42" s="159" t="s">
        <v>95</v>
      </c>
      <c r="O42" s="160"/>
      <c r="P42" s="82">
        <f>L41*P41</f>
        <v>0.2146320382323926</v>
      </c>
    </row>
    <row r="43" spans="1:18" ht="27.6" customHeight="1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  <c r="N43" s="159" t="s">
        <v>96</v>
      </c>
      <c r="O43" s="160"/>
      <c r="P43" s="83">
        <f>L42*P41</f>
        <v>1.1635901601692217E-11</v>
      </c>
    </row>
    <row r="44" spans="1:18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8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  <c r="P45" s="52">
        <f>P42*G70+P43*G70*G70</f>
        <v>3999655.0302824066</v>
      </c>
      <c r="Q45" s="64">
        <f>G70/P45</f>
        <v>4.654439214207037</v>
      </c>
      <c r="R45" s="124" t="s">
        <v>102</v>
      </c>
    </row>
    <row r="46" spans="1:18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1" x14ac:dyDescent="0.3">
      <c r="A49" s="35" t="s">
        <v>50</v>
      </c>
    </row>
    <row r="50" spans="1:11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  <c r="K50" s="69" t="s">
        <v>101</v>
      </c>
    </row>
    <row r="51" spans="1:11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  <c r="K51" s="71">
        <f>I51*$P$41</f>
        <v>0</v>
      </c>
    </row>
    <row r="52" spans="1:11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  <c r="K52" s="71">
        <f t="shared" ref="K52:K91" si="12">I52*$P$41</f>
        <v>209989.21623467965</v>
      </c>
    </row>
    <row r="53" spans="1:11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  <c r="K53" s="71">
        <f t="shared" si="12"/>
        <v>420000.70598926552</v>
      </c>
    </row>
    <row r="54" spans="1:11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  <c r="K54" s="71">
        <f t="shared" si="12"/>
        <v>630034.46926375746</v>
      </c>
    </row>
    <row r="55" spans="1:11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  <c r="K55" s="71">
        <f t="shared" si="12"/>
        <v>840090.50605815533</v>
      </c>
    </row>
    <row r="56" spans="1:11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  <c r="K56" s="71">
        <f t="shared" si="12"/>
        <v>1050168.8163724598</v>
      </c>
    </row>
    <row r="57" spans="1:11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  <c r="K57" s="71">
        <f t="shared" si="12"/>
        <v>1260269.4002066704</v>
      </c>
    </row>
    <row r="58" spans="1:11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  <c r="K58" s="71">
        <f t="shared" si="12"/>
        <v>1470392.2575607866</v>
      </c>
    </row>
    <row r="59" spans="1:11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  <c r="K59" s="71">
        <f t="shared" si="12"/>
        <v>1680537.3884348089</v>
      </c>
    </row>
    <row r="60" spans="1:11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  <c r="K60" s="71">
        <f t="shared" si="12"/>
        <v>1890704.792828738</v>
      </c>
    </row>
    <row r="61" spans="1:11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  <c r="K61" s="71">
        <f t="shared" si="12"/>
        <v>2100894.470742573</v>
      </c>
    </row>
    <row r="62" spans="1:11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  <c r="K62" s="71">
        <f t="shared" si="12"/>
        <v>2311106.4221763136</v>
      </c>
    </row>
    <row r="63" spans="1:11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  <c r="K63" s="71">
        <f t="shared" si="12"/>
        <v>2521340.6471299613</v>
      </c>
    </row>
    <row r="64" spans="1:11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  <c r="K64" s="71">
        <f t="shared" si="12"/>
        <v>2731597.1456035143</v>
      </c>
    </row>
    <row r="65" spans="1:11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  <c r="K65" s="71">
        <f t="shared" si="12"/>
        <v>2941875.9175969735</v>
      </c>
    </row>
    <row r="66" spans="1:11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  <c r="K66" s="71">
        <f t="shared" si="12"/>
        <v>3152176.9631103389</v>
      </c>
    </row>
    <row r="67" spans="1:11" x14ac:dyDescent="0.3">
      <c r="A67" s="124">
        <v>400</v>
      </c>
      <c r="B67" s="43">
        <f t="shared" si="7"/>
        <v>1.3415805094967013</v>
      </c>
      <c r="C67" s="52">
        <f t="shared" ref="C67:D91" si="13">A67*$A$23</f>
        <v>51360400</v>
      </c>
      <c r="D67" s="52">
        <f t="shared" si="13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  <c r="K67" s="71">
        <f t="shared" si="12"/>
        <v>3362500.282143611</v>
      </c>
    </row>
    <row r="68" spans="1:11" x14ac:dyDescent="0.3">
      <c r="A68" s="124">
        <v>425</v>
      </c>
      <c r="B68" s="43">
        <f t="shared" si="7"/>
        <v>1.4255048287678291</v>
      </c>
      <c r="C68" s="52">
        <f t="shared" si="13"/>
        <v>54570425</v>
      </c>
      <c r="D68" s="52">
        <f t="shared" si="13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  <c r="K68" s="71">
        <f t="shared" si="12"/>
        <v>3572845.8746967884</v>
      </c>
    </row>
    <row r="69" spans="1:11" x14ac:dyDescent="0.3">
      <c r="A69" s="124">
        <v>450</v>
      </c>
      <c r="B69" s="43">
        <f t="shared" si="7"/>
        <v>1.5094380347951433</v>
      </c>
      <c r="C69" s="52">
        <f t="shared" si="13"/>
        <v>57780450</v>
      </c>
      <c r="D69" s="52">
        <f t="shared" si="13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  <c r="K69" s="71">
        <f t="shared" si="12"/>
        <v>3783213.7407698724</v>
      </c>
    </row>
    <row r="70" spans="1:11" x14ac:dyDescent="0.3">
      <c r="A70" s="39">
        <v>475.71899999999999</v>
      </c>
      <c r="B70" s="44">
        <f t="shared" si="7"/>
        <v>1.5957944336339365</v>
      </c>
      <c r="C70" s="53">
        <f t="shared" si="13"/>
        <v>61082795.318999998</v>
      </c>
      <c r="D70" s="53">
        <f t="shared" si="13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  <c r="K70" s="122">
        <f t="shared" si="12"/>
        <v>3999655.0302824061</v>
      </c>
    </row>
    <row r="71" spans="1:11" x14ac:dyDescent="0.3">
      <c r="A71" s="124">
        <v>500</v>
      </c>
      <c r="B71" s="43">
        <f t="shared" si="7"/>
        <v>1.6773311071183308</v>
      </c>
      <c r="C71" s="52">
        <f t="shared" si="13"/>
        <v>64200500</v>
      </c>
      <c r="D71" s="52">
        <f t="shared" si="13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  <c r="K71" s="71">
        <f t="shared" si="12"/>
        <v>4204016.2934757592</v>
      </c>
    </row>
    <row r="72" spans="1:11" x14ac:dyDescent="0.3">
      <c r="A72" s="124">
        <v>525</v>
      </c>
      <c r="B72" s="43">
        <f t="shared" si="7"/>
        <v>1.7612909734142039</v>
      </c>
      <c r="C72" s="52">
        <f t="shared" si="13"/>
        <v>67410525</v>
      </c>
      <c r="D72" s="52">
        <f t="shared" si="13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  <c r="K72" s="71">
        <f t="shared" si="12"/>
        <v>4414450.980108561</v>
      </c>
    </row>
    <row r="73" spans="1:11" x14ac:dyDescent="0.3">
      <c r="A73" s="124">
        <v>550</v>
      </c>
      <c r="B73" s="43">
        <f t="shared" si="7"/>
        <v>1.8452597264662636</v>
      </c>
      <c r="C73" s="52">
        <f t="shared" si="13"/>
        <v>70620550</v>
      </c>
      <c r="D73" s="52">
        <f t="shared" si="13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  <c r="K73" s="71">
        <f t="shared" si="12"/>
        <v>4624907.940261269</v>
      </c>
    </row>
    <row r="74" spans="1:11" x14ac:dyDescent="0.3">
      <c r="A74" s="124">
        <v>575</v>
      </c>
      <c r="B74" s="43">
        <f t="shared" si="7"/>
        <v>1.9292373662745093</v>
      </c>
      <c r="C74" s="52">
        <f t="shared" si="13"/>
        <v>73830575</v>
      </c>
      <c r="D74" s="52">
        <f t="shared" si="13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  <c r="K74" s="71">
        <f t="shared" si="12"/>
        <v>4835387.1739338841</v>
      </c>
    </row>
    <row r="75" spans="1:11" x14ac:dyDescent="0.3">
      <c r="A75" s="124">
        <v>600</v>
      </c>
      <c r="B75" s="43">
        <f t="shared" si="7"/>
        <v>2.0132238928389419</v>
      </c>
      <c r="C75" s="52">
        <f t="shared" si="13"/>
        <v>77040600</v>
      </c>
      <c r="D75" s="52">
        <f t="shared" si="13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  <c r="K75" s="71">
        <f t="shared" si="12"/>
        <v>5045888.6811264055</v>
      </c>
    </row>
    <row r="76" spans="1:11" x14ac:dyDescent="0.3">
      <c r="A76" s="124">
        <v>625</v>
      </c>
      <c r="B76" s="43">
        <f t="shared" si="7"/>
        <v>2.0972193061595603</v>
      </c>
      <c r="C76" s="52">
        <f t="shared" si="13"/>
        <v>80250625</v>
      </c>
      <c r="D76" s="52">
        <f t="shared" si="13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  <c r="K76" s="71">
        <f t="shared" si="12"/>
        <v>5256412.4618388312</v>
      </c>
    </row>
    <row r="77" spans="1:11" x14ac:dyDescent="0.3">
      <c r="A77" s="124">
        <v>650</v>
      </c>
      <c r="B77" s="43">
        <f t="shared" si="7"/>
        <v>2.1812236062363657</v>
      </c>
      <c r="C77" s="52">
        <f t="shared" si="13"/>
        <v>83460650</v>
      </c>
      <c r="D77" s="52">
        <f t="shared" si="13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  <c r="K77" s="71">
        <f t="shared" si="12"/>
        <v>5466958.516071165</v>
      </c>
    </row>
    <row r="78" spans="1:11" x14ac:dyDescent="0.3">
      <c r="A78" s="124">
        <v>675</v>
      </c>
      <c r="B78" s="43">
        <f t="shared" si="7"/>
        <v>2.2652367930693567</v>
      </c>
      <c r="C78" s="52">
        <f t="shared" si="13"/>
        <v>86670675</v>
      </c>
      <c r="D78" s="52">
        <f t="shared" si="13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  <c r="K78" s="71">
        <f t="shared" si="12"/>
        <v>5677526.8438234031</v>
      </c>
    </row>
    <row r="79" spans="1:11" x14ac:dyDescent="0.3">
      <c r="A79" s="124">
        <v>700</v>
      </c>
      <c r="B79" s="43">
        <f t="shared" si="7"/>
        <v>2.3492588666585341</v>
      </c>
      <c r="C79" s="52">
        <f t="shared" si="13"/>
        <v>89880700</v>
      </c>
      <c r="D79" s="52">
        <f t="shared" si="13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  <c r="K79" s="71">
        <f t="shared" si="12"/>
        <v>5888117.4450955475</v>
      </c>
    </row>
    <row r="80" spans="1:11" x14ac:dyDescent="0.3">
      <c r="A80" s="124">
        <v>725</v>
      </c>
      <c r="B80" s="43">
        <f t="shared" si="7"/>
        <v>2.4332898270038985</v>
      </c>
      <c r="C80" s="52">
        <f t="shared" si="13"/>
        <v>93090725</v>
      </c>
      <c r="D80" s="52">
        <f t="shared" si="13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  <c r="K80" s="71">
        <f t="shared" si="12"/>
        <v>6098730.319887599</v>
      </c>
    </row>
    <row r="81" spans="1:11" x14ac:dyDescent="0.3">
      <c r="A81" s="124">
        <v>750</v>
      </c>
      <c r="B81" s="43">
        <f t="shared" si="7"/>
        <v>2.5173296741054489</v>
      </c>
      <c r="C81" s="52">
        <f t="shared" si="13"/>
        <v>96300750</v>
      </c>
      <c r="D81" s="52">
        <f t="shared" si="13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  <c r="K81" s="71">
        <f t="shared" si="12"/>
        <v>6309365.4681995576</v>
      </c>
    </row>
    <row r="82" spans="1:11" x14ac:dyDescent="0.3">
      <c r="A82" s="124">
        <v>775</v>
      </c>
      <c r="B82" s="43">
        <f t="shared" si="7"/>
        <v>2.6013784079631859</v>
      </c>
      <c r="C82" s="52">
        <f t="shared" si="13"/>
        <v>99510775</v>
      </c>
      <c r="D82" s="52">
        <f t="shared" si="13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  <c r="K82" s="71">
        <f t="shared" si="12"/>
        <v>6520022.8900314225</v>
      </c>
    </row>
    <row r="83" spans="1:11" x14ac:dyDescent="0.3">
      <c r="A83" s="124">
        <v>800</v>
      </c>
      <c r="B83" s="43">
        <f t="shared" si="7"/>
        <v>2.6854360285771088</v>
      </c>
      <c r="C83" s="52">
        <f t="shared" si="13"/>
        <v>102720800</v>
      </c>
      <c r="D83" s="52">
        <f t="shared" si="13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  <c r="K83" s="71">
        <f t="shared" si="12"/>
        <v>6730702.5853831917</v>
      </c>
    </row>
    <row r="84" spans="1:11" x14ac:dyDescent="0.3">
      <c r="A84" s="124">
        <v>825</v>
      </c>
      <c r="B84" s="43">
        <f t="shared" si="7"/>
        <v>2.7695025359472183</v>
      </c>
      <c r="C84" s="52">
        <f t="shared" si="13"/>
        <v>105930825</v>
      </c>
      <c r="D84" s="52">
        <f t="shared" si="13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  <c r="K84" s="71">
        <f t="shared" si="12"/>
        <v>6941404.5542548671</v>
      </c>
    </row>
    <row r="85" spans="1:11" x14ac:dyDescent="0.3">
      <c r="A85" s="124">
        <v>850</v>
      </c>
      <c r="B85" s="43">
        <f t="shared" si="7"/>
        <v>2.8535779300735142</v>
      </c>
      <c r="C85" s="52">
        <f t="shared" si="13"/>
        <v>109140850</v>
      </c>
      <c r="D85" s="52">
        <f t="shared" si="13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  <c r="K85" s="71">
        <f t="shared" si="12"/>
        <v>7152128.7966464488</v>
      </c>
    </row>
    <row r="86" spans="1:11" x14ac:dyDescent="0.3">
      <c r="A86" s="124">
        <v>875</v>
      </c>
      <c r="B86" s="43">
        <f t="shared" si="7"/>
        <v>2.9376622109559962</v>
      </c>
      <c r="C86" s="52">
        <f t="shared" si="13"/>
        <v>112350875</v>
      </c>
      <c r="D86" s="52">
        <f t="shared" si="13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  <c r="K86" s="71">
        <f t="shared" si="12"/>
        <v>7362875.3125579376</v>
      </c>
    </row>
    <row r="87" spans="1:11" x14ac:dyDescent="0.3">
      <c r="A87" s="124">
        <v>900</v>
      </c>
      <c r="B87" s="43">
        <f t="shared" si="7"/>
        <v>3.0217553785946647</v>
      </c>
      <c r="C87" s="52">
        <f t="shared" si="13"/>
        <v>115560900</v>
      </c>
      <c r="D87" s="52">
        <f t="shared" si="13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  <c r="K87" s="71">
        <f t="shared" si="12"/>
        <v>7573644.1019893307</v>
      </c>
    </row>
    <row r="88" spans="1:11" x14ac:dyDescent="0.3">
      <c r="A88" s="124">
        <v>925</v>
      </c>
      <c r="B88" s="43">
        <f t="shared" si="7"/>
        <v>3.1058574329895192</v>
      </c>
      <c r="C88" s="52">
        <f t="shared" si="13"/>
        <v>118770925</v>
      </c>
      <c r="D88" s="52">
        <f t="shared" si="13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  <c r="K88" s="71">
        <f t="shared" si="12"/>
        <v>7784435.164940631</v>
      </c>
    </row>
    <row r="89" spans="1:11" x14ac:dyDescent="0.3">
      <c r="A89" s="124">
        <v>950</v>
      </c>
      <c r="B89" s="43">
        <f t="shared" si="7"/>
        <v>3.1899683741405611</v>
      </c>
      <c r="C89" s="52">
        <f t="shared" si="13"/>
        <v>121980950</v>
      </c>
      <c r="D89" s="52">
        <f t="shared" si="13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  <c r="K89" s="71">
        <f t="shared" si="12"/>
        <v>7995248.5014118394</v>
      </c>
    </row>
    <row r="90" spans="1:11" x14ac:dyDescent="0.3">
      <c r="A90" s="124">
        <v>975</v>
      </c>
      <c r="B90" s="43">
        <f t="shared" si="7"/>
        <v>3.2740882020477882</v>
      </c>
      <c r="C90" s="52">
        <f t="shared" si="13"/>
        <v>125190975</v>
      </c>
      <c r="D90" s="52">
        <f t="shared" si="13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  <c r="K90" s="71">
        <f t="shared" si="12"/>
        <v>8206084.1114029502</v>
      </c>
    </row>
    <row r="91" spans="1:11" x14ac:dyDescent="0.3">
      <c r="A91" s="124">
        <v>1000</v>
      </c>
      <c r="B91" s="43">
        <f t="shared" si="7"/>
        <v>3.3582169167112026</v>
      </c>
      <c r="C91" s="52">
        <f t="shared" si="13"/>
        <v>128401000</v>
      </c>
      <c r="D91" s="52">
        <f t="shared" si="13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  <c r="K91" s="71">
        <f t="shared" si="12"/>
        <v>8416941.9949139711</v>
      </c>
    </row>
  </sheetData>
  <mergeCells count="15">
    <mergeCell ref="A22:F22"/>
    <mergeCell ref="A18:F18"/>
    <mergeCell ref="G18:L18"/>
    <mergeCell ref="M18:N18"/>
    <mergeCell ref="A20:F20"/>
    <mergeCell ref="A21:F21"/>
    <mergeCell ref="N43:O43"/>
    <mergeCell ref="J39:L39"/>
    <mergeCell ref="J40:L40"/>
    <mergeCell ref="J41:K41"/>
    <mergeCell ref="J42:K42"/>
    <mergeCell ref="N39:P39"/>
    <mergeCell ref="N40:P40"/>
    <mergeCell ref="N41:O41"/>
    <mergeCell ref="N42:O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89"/>
  <sheetViews>
    <sheetView topLeftCell="A49" zoomScaleNormal="100" workbookViewId="0">
      <selection activeCell="J20" sqref="J20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4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49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41.4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1" t="s">
        <v>18</v>
      </c>
      <c r="B7" s="1" t="s">
        <v>19</v>
      </c>
      <c r="C7" s="2">
        <v>2.0401215227001868</v>
      </c>
      <c r="D7" s="2">
        <v>5.3142392545388238E-2</v>
      </c>
      <c r="E7" s="3">
        <v>38.389719110929093</v>
      </c>
      <c r="F7" s="3">
        <v>0</v>
      </c>
      <c r="G7" s="21">
        <f>C7/$P$7</f>
        <v>0.11728642398953572</v>
      </c>
      <c r="H7" s="3"/>
      <c r="I7" s="4">
        <v>0</v>
      </c>
      <c r="J7" s="2">
        <v>1.9527094343570728</v>
      </c>
      <c r="K7" s="2">
        <v>2.1275336110433005</v>
      </c>
      <c r="L7" s="5"/>
      <c r="M7" s="5"/>
      <c r="N7" s="11">
        <v>2231625.98</v>
      </c>
      <c r="O7" s="11">
        <v>128296</v>
      </c>
      <c r="P7" s="15">
        <v>17.394353526220616</v>
      </c>
      <c r="Q7" s="16" t="s">
        <v>20</v>
      </c>
    </row>
    <row r="8" spans="1:17" ht="13.95" x14ac:dyDescent="0.3">
      <c r="A8" s="1" t="s">
        <v>18</v>
      </c>
      <c r="B8" s="1" t="s">
        <v>21</v>
      </c>
      <c r="C8" s="2">
        <v>-0.18758339823644624</v>
      </c>
      <c r="D8" s="2">
        <v>1.9853422215105215E-3</v>
      </c>
      <c r="E8" s="3">
        <v>-94.48416308485389</v>
      </c>
      <c r="F8" s="3">
        <v>0</v>
      </c>
      <c r="G8" s="21">
        <f>(1+C8)*L8/$N$7</f>
        <v>0.71009704297329124</v>
      </c>
      <c r="H8" s="3"/>
      <c r="I8" s="4">
        <v>2.0274230508231619</v>
      </c>
      <c r="J8" s="2">
        <v>-0.19084901917193142</v>
      </c>
      <c r="K8" s="2">
        <v>-0.18431777730096105</v>
      </c>
      <c r="L8" s="5">
        <v>1950564.5330000001</v>
      </c>
      <c r="M8" s="5">
        <v>128296</v>
      </c>
      <c r="N8" s="34"/>
    </row>
    <row r="9" spans="1:17" ht="13.95" x14ac:dyDescent="0.3">
      <c r="A9" s="1" t="s">
        <v>18</v>
      </c>
      <c r="B9" s="1" t="s">
        <v>22</v>
      </c>
      <c r="C9" s="2">
        <v>7.8772276004840242E-3</v>
      </c>
      <c r="D9" s="2">
        <v>1.8674864628876362E-4</v>
      </c>
      <c r="E9" s="3">
        <v>42.180908708187971</v>
      </c>
      <c r="F9" s="3">
        <v>0</v>
      </c>
      <c r="G9" s="21">
        <f>C9*L9/$N$7</f>
        <v>0.12169924023859242</v>
      </c>
      <c r="H9" s="3"/>
      <c r="I9" s="4">
        <v>1.9999603976015703</v>
      </c>
      <c r="J9" s="2">
        <v>7.5700511941261782E-3</v>
      </c>
      <c r="K9" s="2">
        <v>8.1844040068418701E-3</v>
      </c>
      <c r="L9" s="5">
        <v>34477509.097999953</v>
      </c>
      <c r="M9" s="5">
        <v>128296</v>
      </c>
      <c r="N9" s="34"/>
    </row>
    <row r="10" spans="1:17" ht="13.95" x14ac:dyDescent="0.3">
      <c r="A10" s="1" t="s">
        <v>18</v>
      </c>
      <c r="B10" s="1" t="s">
        <v>23</v>
      </c>
      <c r="C10" s="2">
        <v>1.8998079225950729E-3</v>
      </c>
      <c r="D10" s="2">
        <v>1.1758420739664021E-2</v>
      </c>
      <c r="E10" s="3">
        <v>0.16156999010815776</v>
      </c>
      <c r="F10" s="3">
        <v>0.87164474561969718</v>
      </c>
      <c r="G10" s="21">
        <f t="shared" ref="G10:G15" si="0">C10*L10/$N$7</f>
        <v>1.8528530257075151E-4</v>
      </c>
      <c r="H10" s="3"/>
      <c r="I10" s="4">
        <v>1.3322423862649311</v>
      </c>
      <c r="J10" s="2">
        <v>-1.7441212743592657E-2</v>
      </c>
      <c r="K10" s="2">
        <v>2.1240828588782804E-2</v>
      </c>
      <c r="L10" s="5">
        <v>217647</v>
      </c>
      <c r="M10" s="5">
        <v>128296</v>
      </c>
      <c r="N10" s="34"/>
    </row>
    <row r="11" spans="1:17" ht="13.95" x14ac:dyDescent="0.3">
      <c r="A11" s="1" t="s">
        <v>18</v>
      </c>
      <c r="B11" s="1" t="s">
        <v>24</v>
      </c>
      <c r="C11" s="2">
        <v>0.24107950138832032</v>
      </c>
      <c r="D11" s="2">
        <v>0.19684418434434137</v>
      </c>
      <c r="E11" s="3">
        <v>1.2247224991244734</v>
      </c>
      <c r="F11" s="3">
        <v>0.22068204283350701</v>
      </c>
      <c r="G11" s="21">
        <f t="shared" si="0"/>
        <v>3.2635449677553754E-4</v>
      </c>
      <c r="H11" s="3"/>
      <c r="I11" s="4">
        <v>1.0150046959477015</v>
      </c>
      <c r="J11" s="2">
        <v>-8.2702707270047304E-2</v>
      </c>
      <c r="K11" s="2">
        <v>0.56486171004668795</v>
      </c>
      <c r="L11" s="5">
        <v>3021</v>
      </c>
      <c r="M11" s="5">
        <v>128296</v>
      </c>
      <c r="N11" s="38" t="s">
        <v>30</v>
      </c>
    </row>
    <row r="12" spans="1:17" ht="13.95" x14ac:dyDescent="0.3">
      <c r="A12" s="17" t="s">
        <v>18</v>
      </c>
      <c r="B12" s="17" t="s">
        <v>25</v>
      </c>
      <c r="C12" s="18">
        <v>1.6347727919078899E-2</v>
      </c>
      <c r="D12" s="18">
        <v>6.9267645306476987E-3</v>
      </c>
      <c r="E12" s="19">
        <v>2.3600813694110485</v>
      </c>
      <c r="F12" s="3">
        <v>1.8272415344674692E-2</v>
      </c>
      <c r="G12" s="20">
        <f t="shared" si="0"/>
        <v>8.9318898869342033E-3</v>
      </c>
      <c r="H12" s="20">
        <f>G12+G13</f>
        <v>6.2717358337284392E-3</v>
      </c>
      <c r="I12" s="4">
        <v>6.7511720684625161</v>
      </c>
      <c r="J12" s="2">
        <v>4.9541318823970804E-3</v>
      </c>
      <c r="K12" s="2">
        <v>2.7741323955760719E-2</v>
      </c>
      <c r="L12" s="5">
        <v>1219291</v>
      </c>
      <c r="M12" s="5">
        <v>128296</v>
      </c>
      <c r="N12" s="38">
        <f>L12/M12</f>
        <v>9.5037335536571685</v>
      </c>
    </row>
    <row r="13" spans="1:17" ht="13.95" x14ac:dyDescent="0.3">
      <c r="A13" s="17" t="s">
        <v>18</v>
      </c>
      <c r="B13" s="17" t="s">
        <v>26</v>
      </c>
      <c r="C13" s="18">
        <v>-2.0097302722134203E-4</v>
      </c>
      <c r="D13" s="18">
        <v>1.4034146381045078E-4</v>
      </c>
      <c r="E13" s="19">
        <v>-1.4320288656300606</v>
      </c>
      <c r="F13" s="3">
        <v>0.15213799683699258</v>
      </c>
      <c r="G13" s="20">
        <f t="shared" si="0"/>
        <v>-2.6601540532057645E-3</v>
      </c>
      <c r="H13" s="20"/>
      <c r="I13" s="4">
        <v>5.3175055000765568</v>
      </c>
      <c r="J13" s="6">
        <v>-4.3181585994332575E-4</v>
      </c>
      <c r="K13" s="6">
        <v>2.9869805500641714E-5</v>
      </c>
      <c r="L13" s="5">
        <v>29538635</v>
      </c>
      <c r="M13" s="5">
        <v>128296</v>
      </c>
      <c r="N13" s="38"/>
    </row>
    <row r="14" spans="1:17" ht="13.95" x14ac:dyDescent="0.3">
      <c r="A14" s="29" t="s">
        <v>18</v>
      </c>
      <c r="B14" s="29" t="s">
        <v>27</v>
      </c>
      <c r="C14" s="30">
        <v>2.609809077038791E-3</v>
      </c>
      <c r="D14" s="27">
        <v>1.1002396030791667E-4</v>
      </c>
      <c r="E14" s="28">
        <v>23.720370269665747</v>
      </c>
      <c r="F14" s="31">
        <v>4.1206146331208637E-124</v>
      </c>
      <c r="G14" s="32">
        <f t="shared" si="0"/>
        <v>4.6263901028490907E-2</v>
      </c>
      <c r="H14" s="32">
        <f>G14+G15</f>
        <v>4.4133917165500886E-2</v>
      </c>
      <c r="I14" s="4">
        <v>3.846985883676918</v>
      </c>
      <c r="J14" s="2">
        <v>2.4288344600212988E-3</v>
      </c>
      <c r="K14" s="2">
        <v>2.7907836940562832E-3</v>
      </c>
      <c r="L14" s="5">
        <v>39559876</v>
      </c>
      <c r="M14" s="5">
        <v>128296</v>
      </c>
      <c r="N14" s="38">
        <f>L14/M14</f>
        <v>308.348475400636</v>
      </c>
    </row>
    <row r="15" spans="1:17" ht="13.95" x14ac:dyDescent="0.3">
      <c r="A15" s="22" t="s">
        <v>18</v>
      </c>
      <c r="B15" s="22" t="s">
        <v>28</v>
      </c>
      <c r="C15" s="37">
        <v>-9.0126083370220531E-8</v>
      </c>
      <c r="D15" s="23">
        <v>1.8955669150989362E-8</v>
      </c>
      <c r="E15" s="24">
        <v>-4.7545714504896042</v>
      </c>
      <c r="F15" s="26">
        <v>1.9908317739218078E-6</v>
      </c>
      <c r="G15" s="25">
        <f t="shared" si="0"/>
        <v>-2.129983862990023E-3</v>
      </c>
      <c r="H15" s="25"/>
      <c r="I15" s="7">
        <v>2.5168935360497855</v>
      </c>
      <c r="J15" s="10">
        <v>-1.2130560967803473E-7</v>
      </c>
      <c r="K15" s="10">
        <v>-5.894655706240633E-8</v>
      </c>
      <c r="L15" s="8">
        <v>52740862000</v>
      </c>
      <c r="M15" s="8">
        <v>128296</v>
      </c>
      <c r="N15" s="9"/>
    </row>
    <row r="18" spans="1:15" ht="27.6" customHeight="1" x14ac:dyDescent="0.3">
      <c r="A18" s="165" t="s">
        <v>37</v>
      </c>
      <c r="B18" s="165"/>
      <c r="C18" s="165"/>
      <c r="D18" s="165"/>
      <c r="E18" s="165"/>
      <c r="F18" s="165"/>
      <c r="G18" s="165" t="s">
        <v>41</v>
      </c>
      <c r="H18" s="165"/>
      <c r="I18" s="165"/>
      <c r="J18" s="165"/>
      <c r="K18" s="165"/>
      <c r="L18" s="165"/>
      <c r="M18" s="166" t="s">
        <v>62</v>
      </c>
      <c r="N18" s="166"/>
    </row>
    <row r="19" spans="1:15" ht="41.4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52</v>
      </c>
      <c r="I19" s="40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47">
        <v>128296</v>
      </c>
      <c r="B20" s="50">
        <f>D20/A20</f>
        <v>9.5037335536571685</v>
      </c>
      <c r="C20" s="49">
        <f>E20/A20</f>
        <v>308.348475400636</v>
      </c>
      <c r="D20" s="11">
        <v>1219291</v>
      </c>
      <c r="E20" s="11">
        <v>39559876</v>
      </c>
      <c r="F20" s="48">
        <f>N7</f>
        <v>2231625.98</v>
      </c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75">
        <v>3567000</v>
      </c>
      <c r="N20" s="74">
        <v>2476407</v>
      </c>
    </row>
    <row r="21" spans="1:15" ht="55.2" x14ac:dyDescent="0.3">
      <c r="A21" s="46"/>
      <c r="B21" s="46"/>
      <c r="C21" s="46"/>
      <c r="D21" s="46"/>
      <c r="E21" s="46"/>
      <c r="F21" s="46"/>
      <c r="G21" s="41" t="s">
        <v>69</v>
      </c>
      <c r="H21" s="61">
        <f>H20/E20</f>
        <v>1.1086951839788375</v>
      </c>
      <c r="I21" s="66">
        <f>I20/H20</f>
        <v>0.15991477306668031</v>
      </c>
      <c r="J21" s="41" t="s">
        <v>57</v>
      </c>
      <c r="K21" s="42">
        <f>K20/H20</f>
        <v>1.2316953977310088</v>
      </c>
      <c r="L21" s="67">
        <f>L20/K20</f>
        <v>0.11090856593747196</v>
      </c>
      <c r="M21" s="41" t="s">
        <v>59</v>
      </c>
      <c r="N21" s="81">
        <f>M20/N20</f>
        <v>1.4403932794568906</v>
      </c>
      <c r="O21" s="41" t="s">
        <v>68</v>
      </c>
    </row>
    <row r="22" spans="1:15" ht="38.25" x14ac:dyDescent="0.2">
      <c r="A22" s="46"/>
      <c r="B22" s="46"/>
      <c r="C22" s="46"/>
      <c r="D22" s="46"/>
      <c r="E22" s="46"/>
      <c r="F22" s="46"/>
      <c r="H22" s="65"/>
      <c r="I22" s="64">
        <f>I20/G20</f>
        <v>4.4776136458670486</v>
      </c>
      <c r="J22" s="41" t="s">
        <v>58</v>
      </c>
      <c r="K22" s="42"/>
      <c r="L22" s="68">
        <f>L20/J20</f>
        <v>3.1054398462492148</v>
      </c>
      <c r="M22" s="41" t="s">
        <v>60</v>
      </c>
    </row>
    <row r="23" spans="1:15" ht="12.75" x14ac:dyDescent="0.2">
      <c r="A23" s="35" t="s">
        <v>29</v>
      </c>
      <c r="L23" s="36"/>
    </row>
    <row r="24" spans="1:15" s="41" customFormat="1" ht="38.25" x14ac:dyDescent="0.2">
      <c r="A24" s="40" t="s">
        <v>32</v>
      </c>
      <c r="B24" s="40" t="s">
        <v>33</v>
      </c>
      <c r="C24" s="40" t="s">
        <v>34</v>
      </c>
      <c r="D24" s="40" t="s">
        <v>35</v>
      </c>
      <c r="E24" s="40" t="s">
        <v>42</v>
      </c>
      <c r="F24" s="40"/>
      <c r="G24" s="40"/>
      <c r="H24" s="40"/>
      <c r="I24" s="40"/>
      <c r="J24" s="40"/>
    </row>
    <row r="25" spans="1:15" ht="12.75" x14ac:dyDescent="0.2">
      <c r="A25" s="33">
        <v>0</v>
      </c>
      <c r="B25" s="43">
        <f>$C$12*A25+$C$13*A25*A25</f>
        <v>0</v>
      </c>
      <c r="C25" s="51">
        <f>A25*$A$20</f>
        <v>0</v>
      </c>
      <c r="D25" s="51">
        <f>B25*$A$20</f>
        <v>0</v>
      </c>
      <c r="E25" s="54">
        <f>D25/$F$20</f>
        <v>0</v>
      </c>
      <c r="K25" s="64"/>
    </row>
    <row r="26" spans="1:15" ht="12.75" x14ac:dyDescent="0.2">
      <c r="A26" s="33">
        <v>3</v>
      </c>
      <c r="B26" s="43">
        <f t="shared" ref="B26:B43" si="1">$C$12*A26+$C$13*A26*A26</f>
        <v>4.7234426512244618E-2</v>
      </c>
      <c r="C26" s="52">
        <f t="shared" ref="C26:C43" si="2">A26*$A$20</f>
        <v>384888</v>
      </c>
      <c r="D26" s="52">
        <f t="shared" ref="D26:D43" si="3">B26*$A$20</f>
        <v>6059.9879838149354</v>
      </c>
      <c r="E26" s="55">
        <f t="shared" ref="E26:E43" si="4">D26/$F$20</f>
        <v>2.7155034213282173E-3</v>
      </c>
      <c r="K26" s="63"/>
    </row>
    <row r="27" spans="1:15" ht="12.75" x14ac:dyDescent="0.2">
      <c r="A27" s="33">
        <v>6</v>
      </c>
      <c r="B27" s="43">
        <f t="shared" si="1"/>
        <v>9.0851338534505083E-2</v>
      </c>
      <c r="C27" s="52">
        <f t="shared" si="2"/>
        <v>769776</v>
      </c>
      <c r="D27" s="52">
        <f t="shared" si="3"/>
        <v>11655.863328622863</v>
      </c>
      <c r="E27" s="55">
        <f t="shared" si="4"/>
        <v>5.2230362225048404E-3</v>
      </c>
    </row>
    <row r="28" spans="1:15" ht="12.75" x14ac:dyDescent="0.2">
      <c r="A28" s="33">
        <v>9</v>
      </c>
      <c r="B28" s="43">
        <f t="shared" si="1"/>
        <v>0.13085073606678138</v>
      </c>
      <c r="C28" s="52">
        <f t="shared" si="2"/>
        <v>1154664</v>
      </c>
      <c r="D28" s="52">
        <f t="shared" si="3"/>
        <v>16787.626034423785</v>
      </c>
      <c r="E28" s="55">
        <f t="shared" si="4"/>
        <v>7.522598403529872E-3</v>
      </c>
    </row>
    <row r="29" spans="1:15" ht="12.75" x14ac:dyDescent="0.2">
      <c r="A29" s="39">
        <v>9.5037000000000003</v>
      </c>
      <c r="B29" s="44">
        <f t="shared" si="1"/>
        <v>0.13721195496268962</v>
      </c>
      <c r="C29" s="53">
        <f t="shared" si="2"/>
        <v>1219286.6952</v>
      </c>
      <c r="D29" s="53">
        <f t="shared" si="3"/>
        <v>17603.744973893226</v>
      </c>
      <c r="E29" s="57">
        <f t="shared" si="4"/>
        <v>7.8883043716372336E-3</v>
      </c>
    </row>
    <row r="30" spans="1:15" ht="12.75" x14ac:dyDescent="0.2">
      <c r="A30" s="33">
        <v>15</v>
      </c>
      <c r="B30" s="43">
        <f t="shared" si="1"/>
        <v>0.19999698766138152</v>
      </c>
      <c r="C30" s="52">
        <f t="shared" si="2"/>
        <v>1924440</v>
      </c>
      <c r="D30" s="52">
        <f t="shared" si="3"/>
        <v>25658.813529004605</v>
      </c>
      <c r="E30" s="55">
        <f t="shared" si="4"/>
        <v>1.1497810905125153E-2</v>
      </c>
    </row>
    <row r="31" spans="1:15" ht="12.75" x14ac:dyDescent="0.2">
      <c r="A31" s="33">
        <v>18</v>
      </c>
      <c r="B31" s="43">
        <f t="shared" si="1"/>
        <v>0.22914384172370539</v>
      </c>
      <c r="C31" s="52">
        <f t="shared" si="2"/>
        <v>2309328</v>
      </c>
      <c r="D31" s="52">
        <f t="shared" si="3"/>
        <v>29398.238317784508</v>
      </c>
      <c r="E31" s="55">
        <f t="shared" si="4"/>
        <v>1.3173461225695404E-2</v>
      </c>
      <c r="J31" s="33" t="s">
        <v>73</v>
      </c>
    </row>
    <row r="32" spans="1:15" ht="12.75" x14ac:dyDescent="0.2">
      <c r="A32" s="33">
        <v>21</v>
      </c>
      <c r="B32" s="43">
        <f t="shared" si="1"/>
        <v>0.25467318129604505</v>
      </c>
      <c r="C32" s="52">
        <f t="shared" si="2"/>
        <v>2694216</v>
      </c>
      <c r="D32" s="52">
        <f t="shared" si="3"/>
        <v>32673.550467557394</v>
      </c>
      <c r="E32" s="55">
        <f t="shared" si="4"/>
        <v>1.4641140926114059E-2</v>
      </c>
      <c r="J32" s="33" t="s">
        <v>70</v>
      </c>
    </row>
    <row r="33" spans="1:12" ht="12.75" x14ac:dyDescent="0.2">
      <c r="A33" s="33">
        <v>24</v>
      </c>
      <c r="B33" s="43">
        <f t="shared" si="1"/>
        <v>0.27658500637840056</v>
      </c>
      <c r="C33" s="52">
        <f t="shared" si="2"/>
        <v>3079104</v>
      </c>
      <c r="D33" s="52">
        <f t="shared" si="3"/>
        <v>35484.749978323278</v>
      </c>
      <c r="E33" s="55">
        <f t="shared" si="4"/>
        <v>1.5900850006381122E-2</v>
      </c>
      <c r="J33" s="33" t="s">
        <v>71</v>
      </c>
    </row>
    <row r="34" spans="1:12" ht="12.75" x14ac:dyDescent="0.2">
      <c r="A34" s="33">
        <v>27</v>
      </c>
      <c r="B34" s="43">
        <f t="shared" si="1"/>
        <v>0.29487931697077191</v>
      </c>
      <c r="C34" s="52">
        <f t="shared" si="2"/>
        <v>3463992</v>
      </c>
      <c r="D34" s="52">
        <f t="shared" si="3"/>
        <v>37831.836850082153</v>
      </c>
      <c r="E34" s="55">
        <f t="shared" si="4"/>
        <v>1.6952588466496592E-2</v>
      </c>
      <c r="J34" s="33" t="s">
        <v>72</v>
      </c>
    </row>
    <row r="35" spans="1:12" ht="12.75" x14ac:dyDescent="0.2">
      <c r="A35" s="33">
        <v>30</v>
      </c>
      <c r="B35" s="43">
        <f t="shared" si="1"/>
        <v>0.30955611307315911</v>
      </c>
      <c r="C35" s="52">
        <f t="shared" si="2"/>
        <v>3848880</v>
      </c>
      <c r="D35" s="52">
        <f t="shared" si="3"/>
        <v>39714.811082834021</v>
      </c>
      <c r="E35" s="55">
        <f t="shared" si="4"/>
        <v>1.7796356306460467E-2</v>
      </c>
    </row>
    <row r="36" spans="1:12" ht="13.95" customHeight="1" x14ac:dyDescent="0.2">
      <c r="A36" s="33">
        <v>33</v>
      </c>
      <c r="B36" s="43">
        <f t="shared" si="1"/>
        <v>0.32061539468556222</v>
      </c>
      <c r="C36" s="52">
        <f t="shared" si="2"/>
        <v>4233768</v>
      </c>
      <c r="D36" s="52">
        <f t="shared" si="3"/>
        <v>41133.672676578892</v>
      </c>
      <c r="E36" s="55">
        <f t="shared" si="4"/>
        <v>1.8432153526272754E-2</v>
      </c>
      <c r="J36" s="161" t="s">
        <v>67</v>
      </c>
      <c r="K36" s="161"/>
      <c r="L36" s="161"/>
    </row>
    <row r="37" spans="1:12" ht="13.2" customHeight="1" x14ac:dyDescent="0.2">
      <c r="A37" s="33">
        <v>36</v>
      </c>
      <c r="B37" s="43">
        <f t="shared" si="1"/>
        <v>0.32805716180798111</v>
      </c>
      <c r="C37" s="52">
        <f t="shared" si="2"/>
        <v>4618656</v>
      </c>
      <c r="D37" s="52">
        <f t="shared" si="3"/>
        <v>42088.421631316742</v>
      </c>
      <c r="E37" s="55">
        <f t="shared" si="4"/>
        <v>1.8859980125933443E-2</v>
      </c>
      <c r="J37" s="167" t="s">
        <v>89</v>
      </c>
      <c r="K37" s="167"/>
      <c r="L37" s="167"/>
    </row>
    <row r="38" spans="1:12" ht="27" customHeight="1" x14ac:dyDescent="0.3">
      <c r="A38" s="33">
        <v>39</v>
      </c>
      <c r="B38" s="43">
        <f t="shared" si="1"/>
        <v>0.33188141444041586</v>
      </c>
      <c r="C38" s="52">
        <f t="shared" si="2"/>
        <v>5003544</v>
      </c>
      <c r="D38" s="52">
        <f t="shared" si="3"/>
        <v>42579.057947047593</v>
      </c>
      <c r="E38" s="55">
        <f t="shared" si="4"/>
        <v>1.9079836105442539E-2</v>
      </c>
      <c r="J38" s="159" t="s">
        <v>90</v>
      </c>
      <c r="K38" s="160"/>
      <c r="L38" s="82">
        <f>(($M$20/$N$20)/($L$21))*$C$14</f>
        <v>3.3894148963675173E-2</v>
      </c>
    </row>
    <row r="39" spans="1:12" ht="42.6" customHeight="1" x14ac:dyDescent="0.3">
      <c r="A39" s="33">
        <v>42</v>
      </c>
      <c r="B39" s="43">
        <f t="shared" si="1"/>
        <v>0.33208815258286645</v>
      </c>
      <c r="C39" s="52">
        <f t="shared" si="2"/>
        <v>5388432</v>
      </c>
      <c r="D39" s="52">
        <f t="shared" si="3"/>
        <v>42605.581623771432</v>
      </c>
      <c r="E39" s="55">
        <f t="shared" si="4"/>
        <v>1.9091721464800045E-2</v>
      </c>
      <c r="J39" s="159" t="s">
        <v>91</v>
      </c>
      <c r="K39" s="160"/>
      <c r="L39" s="83">
        <f>($N$21/($L$21^2*$A$20*$H$21))*$C$15</f>
        <v>-7.4195254306928158E-11</v>
      </c>
    </row>
    <row r="40" spans="1:12" ht="12.75" x14ac:dyDescent="0.2">
      <c r="A40" s="33">
        <v>45</v>
      </c>
      <c r="B40" s="43">
        <f t="shared" si="1"/>
        <v>0.32867737623533289</v>
      </c>
      <c r="C40" s="52">
        <f t="shared" si="2"/>
        <v>5773320</v>
      </c>
      <c r="D40" s="52">
        <f t="shared" si="3"/>
        <v>42167.992661488264</v>
      </c>
      <c r="E40" s="55">
        <f t="shared" si="4"/>
        <v>1.8895636204005951E-2</v>
      </c>
    </row>
    <row r="41" spans="1:12" ht="12.75" x14ac:dyDescent="0.2">
      <c r="A41" s="33">
        <v>48</v>
      </c>
      <c r="B41" s="43">
        <f t="shared" si="1"/>
        <v>0.32164908539781512</v>
      </c>
      <c r="C41" s="52">
        <f t="shared" si="2"/>
        <v>6158208</v>
      </c>
      <c r="D41" s="52">
        <f t="shared" si="3"/>
        <v>41266.291060198091</v>
      </c>
      <c r="E41" s="55">
        <f t="shared" si="4"/>
        <v>1.849158032306027E-2</v>
      </c>
    </row>
    <row r="42" spans="1:12" ht="12.75" x14ac:dyDescent="0.2">
      <c r="A42" s="33">
        <v>51</v>
      </c>
      <c r="B42" s="43">
        <f t="shared" si="1"/>
        <v>0.31100328007031319</v>
      </c>
      <c r="C42" s="52">
        <f t="shared" si="2"/>
        <v>6543096</v>
      </c>
      <c r="D42" s="52">
        <f t="shared" si="3"/>
        <v>39900.476819900905</v>
      </c>
      <c r="E42" s="55">
        <f t="shared" si="4"/>
        <v>1.787955382196299E-2</v>
      </c>
      <c r="K42" s="33" t="s">
        <v>74</v>
      </c>
      <c r="L42" s="84">
        <f>L38*G61+L39*G61*G61</f>
        <v>163120.13616357738</v>
      </c>
    </row>
    <row r="43" spans="1:12" ht="12.75" x14ac:dyDescent="0.2">
      <c r="A43" s="33">
        <v>54</v>
      </c>
      <c r="B43" s="43">
        <f t="shared" si="1"/>
        <v>0.29673996025282712</v>
      </c>
      <c r="C43" s="52">
        <f t="shared" si="2"/>
        <v>6927984</v>
      </c>
      <c r="D43" s="52">
        <f t="shared" si="3"/>
        <v>38070.549940596706</v>
      </c>
      <c r="E43" s="55">
        <f t="shared" si="4"/>
        <v>1.7059556700714115E-2</v>
      </c>
    </row>
    <row r="46" spans="1:12" ht="12.75" x14ac:dyDescent="0.2">
      <c r="A46" s="35" t="s">
        <v>50</v>
      </c>
    </row>
    <row r="47" spans="1:12" ht="89.25" x14ac:dyDescent="0.2">
      <c r="A47" s="40" t="s">
        <v>51</v>
      </c>
      <c r="B47" s="40" t="s">
        <v>33</v>
      </c>
      <c r="C47" s="40" t="s">
        <v>53</v>
      </c>
      <c r="D47" s="40" t="s">
        <v>55</v>
      </c>
      <c r="E47" s="40" t="s">
        <v>42</v>
      </c>
      <c r="F47" s="40" t="s">
        <v>54</v>
      </c>
      <c r="G47" s="69" t="s">
        <v>56</v>
      </c>
      <c r="H47" s="78" t="s">
        <v>61</v>
      </c>
      <c r="I47" s="69" t="s">
        <v>66</v>
      </c>
      <c r="J47" s="40" t="s">
        <v>65</v>
      </c>
    </row>
    <row r="48" spans="1:12" ht="12.75" x14ac:dyDescent="0.2">
      <c r="A48" s="33">
        <v>0</v>
      </c>
      <c r="B48" s="43">
        <f>$C$14*A48+$C$15*A48*A48</f>
        <v>0</v>
      </c>
      <c r="C48" s="52">
        <f t="shared" ref="C48:D48" si="5">A48*$A$20</f>
        <v>0</v>
      </c>
      <c r="D48" s="52">
        <f t="shared" si="5"/>
        <v>0</v>
      </c>
      <c r="E48" s="55">
        <f t="shared" ref="E48:E89" si="6">D48/$F$20</f>
        <v>0</v>
      </c>
      <c r="F48" s="52">
        <f>C48*$H$21</f>
        <v>0</v>
      </c>
      <c r="G48" s="70">
        <f>F48*$L$21</f>
        <v>0</v>
      </c>
      <c r="H48" s="79">
        <f t="shared" ref="H48:H89" si="7">D48*$H$21</f>
        <v>0</v>
      </c>
      <c r="I48" s="71">
        <f>H48*($M$20/$N$20)</f>
        <v>0</v>
      </c>
      <c r="J48" s="54">
        <f>I48/$M$20</f>
        <v>0</v>
      </c>
    </row>
    <row r="49" spans="1:10" ht="12.75" x14ac:dyDescent="0.2">
      <c r="A49" s="33">
        <v>25</v>
      </c>
      <c r="B49" s="43">
        <f t="shared" ref="B49:B89" si="8">$C$14*A49+$C$15*A49*A49</f>
        <v>6.5188898123863387E-2</v>
      </c>
      <c r="C49" s="52">
        <f t="shared" ref="C49:C89" si="9">A49*$A$20</f>
        <v>3207400</v>
      </c>
      <c r="D49" s="52">
        <f t="shared" ref="D49:D89" si="10">B49*$A$20</f>
        <v>8363.4748736991769</v>
      </c>
      <c r="E49" s="55">
        <f t="shared" si="6"/>
        <v>3.7477045654842112E-3</v>
      </c>
      <c r="F49" s="52">
        <f t="shared" ref="F49:F89" si="11">C49*$H$21</f>
        <v>3556028.9330937234</v>
      </c>
      <c r="G49" s="72">
        <f t="shared" ref="G49:G89" si="12">F49*$L$21</f>
        <v>394394.06940158329</v>
      </c>
      <c r="H49" s="79">
        <f t="shared" si="7"/>
        <v>9272.5443137982929</v>
      </c>
      <c r="I49" s="71">
        <f t="shared" ref="I49:I89" si="13">H49*($M$20/$N$20)</f>
        <v>13356.110513061267</v>
      </c>
      <c r="J49" s="54">
        <f t="shared" ref="J49:J89" si="14">I49/$M$20</f>
        <v>3.7443539425459117E-3</v>
      </c>
    </row>
    <row r="50" spans="1:10" ht="12.75" x14ac:dyDescent="0.2">
      <c r="A50" s="33">
        <v>50</v>
      </c>
      <c r="B50" s="43">
        <f t="shared" si="8"/>
        <v>0.13026513864351399</v>
      </c>
      <c r="C50" s="52">
        <f t="shared" si="9"/>
        <v>6414800</v>
      </c>
      <c r="D50" s="52">
        <f t="shared" si="10"/>
        <v>16712.496227408272</v>
      </c>
      <c r="E50" s="55">
        <f t="shared" si="6"/>
        <v>7.4889324542673913E-3</v>
      </c>
      <c r="F50" s="52">
        <f t="shared" si="11"/>
        <v>7112057.8661874468</v>
      </c>
      <c r="G50" s="72">
        <f t="shared" si="12"/>
        <v>788788.13880316657</v>
      </c>
      <c r="H50" s="79">
        <f t="shared" si="7"/>
        <v>18529.064079592041</v>
      </c>
      <c r="I50" s="71">
        <f t="shared" si="13"/>
        <v>26689.13937487045</v>
      </c>
      <c r="J50" s="54">
        <f t="shared" si="14"/>
        <v>7.4822369988422907E-3</v>
      </c>
    </row>
    <row r="51" spans="1:10" x14ac:dyDescent="0.3">
      <c r="A51" s="33">
        <v>75</v>
      </c>
      <c r="B51" s="43">
        <f t="shared" si="8"/>
        <v>0.19522872155895182</v>
      </c>
      <c r="C51" s="52">
        <f t="shared" si="9"/>
        <v>9622200</v>
      </c>
      <c r="D51" s="52">
        <f t="shared" si="10"/>
        <v>25047.064061127283</v>
      </c>
      <c r="E51" s="55">
        <f t="shared" si="6"/>
        <v>1.122368366634954E-2</v>
      </c>
      <c r="F51" s="52">
        <f t="shared" si="11"/>
        <v>10668086.799281171</v>
      </c>
      <c r="G51" s="72">
        <f t="shared" si="12"/>
        <v>1183182.20820475</v>
      </c>
      <c r="H51" s="79">
        <f t="shared" si="7"/>
        <v>27769.559297381242</v>
      </c>
      <c r="I51" s="71">
        <f t="shared" si="13"/>
        <v>39999.086585427554</v>
      </c>
      <c r="J51" s="54">
        <f t="shared" si="14"/>
        <v>1.1213649168889138E-2</v>
      </c>
    </row>
    <row r="52" spans="1:10" x14ac:dyDescent="0.3">
      <c r="A52" s="33">
        <v>100</v>
      </c>
      <c r="B52" s="43">
        <f t="shared" si="8"/>
        <v>0.26007964687017693</v>
      </c>
      <c r="C52" s="52">
        <f t="shared" si="9"/>
        <v>12829600</v>
      </c>
      <c r="D52" s="52">
        <f t="shared" si="10"/>
        <v>33367.178374856216</v>
      </c>
      <c r="E52" s="55">
        <f t="shared" si="6"/>
        <v>1.4951958201730658E-2</v>
      </c>
      <c r="F52" s="52">
        <f t="shared" si="11"/>
        <v>14224115.732374894</v>
      </c>
      <c r="G52" s="72">
        <f t="shared" si="12"/>
        <v>1577576.2776063331</v>
      </c>
      <c r="H52" s="79">
        <f t="shared" si="7"/>
        <v>36994.029967165901</v>
      </c>
      <c r="I52" s="71">
        <f t="shared" si="13"/>
        <v>53285.952144732575</v>
      </c>
      <c r="J52" s="54">
        <f t="shared" si="14"/>
        <v>1.4938590452686452E-2</v>
      </c>
    </row>
    <row r="53" spans="1:10" x14ac:dyDescent="0.3">
      <c r="A53" s="33">
        <v>125</v>
      </c>
      <c r="B53" s="43">
        <f t="shared" si="8"/>
        <v>0.32481791457718923</v>
      </c>
      <c r="C53" s="52">
        <f t="shared" si="9"/>
        <v>16037000</v>
      </c>
      <c r="D53" s="52">
        <f t="shared" si="10"/>
        <v>41672.83916859507</v>
      </c>
      <c r="E53" s="55">
        <f t="shared" si="6"/>
        <v>1.8673756060410746E-2</v>
      </c>
      <c r="F53" s="52">
        <f t="shared" si="11"/>
        <v>17780144.665468618</v>
      </c>
      <c r="G53" s="72">
        <f t="shared" si="12"/>
        <v>1971970.3470079165</v>
      </c>
      <c r="H53" s="79">
        <f t="shared" si="7"/>
        <v>46202.476088946016</v>
      </c>
      <c r="I53" s="71">
        <f t="shared" si="13"/>
        <v>66549.73605278552</v>
      </c>
      <c r="J53" s="54">
        <f t="shared" si="14"/>
        <v>1.8657060850234237E-2</v>
      </c>
    </row>
    <row r="54" spans="1:10" x14ac:dyDescent="0.3">
      <c r="A54" s="33">
        <v>150</v>
      </c>
      <c r="B54" s="43">
        <f t="shared" si="8"/>
        <v>0.38944352467998866</v>
      </c>
      <c r="C54" s="52">
        <f t="shared" si="9"/>
        <v>19244400</v>
      </c>
      <c r="D54" s="52">
        <f t="shared" si="10"/>
        <v>49964.046442343824</v>
      </c>
      <c r="E54" s="55">
        <f t="shared" si="6"/>
        <v>2.2389077242389796E-2</v>
      </c>
      <c r="F54" s="52">
        <f t="shared" si="11"/>
        <v>21336173.598562341</v>
      </c>
      <c r="G54" s="72">
        <f t="shared" si="12"/>
        <v>2366364.4164094999</v>
      </c>
      <c r="H54" s="79">
        <f t="shared" si="7"/>
        <v>55394.897662721567</v>
      </c>
      <c r="I54" s="71">
        <f t="shared" si="13"/>
        <v>79790.43830958636</v>
      </c>
      <c r="J54" s="54">
        <f t="shared" si="14"/>
        <v>2.2369060361532481E-2</v>
      </c>
    </row>
    <row r="55" spans="1:10" x14ac:dyDescent="0.3">
      <c r="A55" s="33">
        <v>175</v>
      </c>
      <c r="B55" s="43">
        <f t="shared" si="8"/>
        <v>0.4539564771785754</v>
      </c>
      <c r="C55" s="52">
        <f t="shared" si="9"/>
        <v>22451800</v>
      </c>
      <c r="D55" s="52">
        <f t="shared" si="10"/>
        <v>58240.800196102507</v>
      </c>
      <c r="E55" s="55">
        <f t="shared" si="6"/>
        <v>2.609792174766782E-2</v>
      </c>
      <c r="F55" s="52">
        <f t="shared" si="11"/>
        <v>24892202.531656064</v>
      </c>
      <c r="G55" s="72">
        <f t="shared" si="12"/>
        <v>2760758.4858110831</v>
      </c>
      <c r="H55" s="79">
        <f t="shared" si="7"/>
        <v>64571.294688492584</v>
      </c>
      <c r="I55" s="71">
        <f t="shared" si="13"/>
        <v>93008.058915135131</v>
      </c>
      <c r="J55" s="54">
        <f t="shared" si="14"/>
        <v>2.6074588986581198E-2</v>
      </c>
    </row>
    <row r="56" spans="1:10" x14ac:dyDescent="0.3">
      <c r="A56" s="33">
        <v>200</v>
      </c>
      <c r="B56" s="43">
        <f t="shared" si="8"/>
        <v>0.51835677207294939</v>
      </c>
      <c r="C56" s="52">
        <f t="shared" si="9"/>
        <v>25659200</v>
      </c>
      <c r="D56" s="52">
        <f t="shared" si="10"/>
        <v>66503.10042987112</v>
      </c>
      <c r="E56" s="55">
        <f t="shared" si="6"/>
        <v>2.9800289576244816E-2</v>
      </c>
      <c r="F56" s="52">
        <f t="shared" si="11"/>
        <v>28448231.464749787</v>
      </c>
      <c r="G56" s="72">
        <f t="shared" si="12"/>
        <v>3155152.5552126663</v>
      </c>
      <c r="H56" s="79">
        <f t="shared" si="7"/>
        <v>73731.667166259067</v>
      </c>
      <c r="I56" s="71">
        <f t="shared" si="13"/>
        <v>106202.59786943183</v>
      </c>
      <c r="J56" s="54">
        <f t="shared" si="14"/>
        <v>2.9773646725380385E-2</v>
      </c>
    </row>
    <row r="57" spans="1:10" x14ac:dyDescent="0.3">
      <c r="A57" s="33">
        <v>225</v>
      </c>
      <c r="B57" s="43">
        <f t="shared" si="8"/>
        <v>0.58264440936311057</v>
      </c>
      <c r="C57" s="52">
        <f t="shared" si="9"/>
        <v>28866600</v>
      </c>
      <c r="D57" s="52">
        <f t="shared" si="10"/>
        <v>74750.947143649639</v>
      </c>
      <c r="E57" s="55">
        <f t="shared" si="6"/>
        <v>3.3496180728120772E-2</v>
      </c>
      <c r="F57" s="52">
        <f t="shared" si="11"/>
        <v>32004260.39784351</v>
      </c>
      <c r="G57" s="72">
        <f t="shared" si="12"/>
        <v>3549546.6246142494</v>
      </c>
      <c r="H57" s="79">
        <f t="shared" si="7"/>
        <v>82876.015096020987</v>
      </c>
      <c r="I57" s="71">
        <f t="shared" si="13"/>
        <v>119374.05517247644</v>
      </c>
      <c r="J57" s="54">
        <f t="shared" si="14"/>
        <v>3.3466233577930035E-2</v>
      </c>
    </row>
    <row r="58" spans="1:10" x14ac:dyDescent="0.3">
      <c r="A58" s="33">
        <v>250</v>
      </c>
      <c r="B58" s="43">
        <f t="shared" si="8"/>
        <v>0.646819389049059</v>
      </c>
      <c r="C58" s="52">
        <f t="shared" si="9"/>
        <v>32074000</v>
      </c>
      <c r="D58" s="52">
        <f t="shared" si="10"/>
        <v>82984.340337438072</v>
      </c>
      <c r="E58" s="55">
        <f t="shared" si="6"/>
        <v>3.7185595203295702E-2</v>
      </c>
      <c r="F58" s="52">
        <f t="shared" si="11"/>
        <v>35560289.330937237</v>
      </c>
      <c r="G58" s="72">
        <f t="shared" si="12"/>
        <v>3943940.6940158331</v>
      </c>
      <c r="H58" s="79">
        <f t="shared" si="7"/>
        <v>92004.338477778365</v>
      </c>
      <c r="I58" s="71">
        <f t="shared" si="13"/>
        <v>132522.43082426896</v>
      </c>
      <c r="J58" s="54">
        <f t="shared" si="14"/>
        <v>3.7152349544230155E-2</v>
      </c>
    </row>
    <row r="59" spans="1:10" x14ac:dyDescent="0.3">
      <c r="A59" s="33">
        <v>275</v>
      </c>
      <c r="B59" s="43">
        <f t="shared" si="8"/>
        <v>0.71088171113079457</v>
      </c>
      <c r="C59" s="52">
        <f t="shared" si="9"/>
        <v>35281400</v>
      </c>
      <c r="D59" s="52">
        <f t="shared" si="10"/>
        <v>91203.28001123642</v>
      </c>
      <c r="E59" s="55">
        <f t="shared" si="6"/>
        <v>4.0868533001769597E-2</v>
      </c>
      <c r="F59" s="52">
        <f t="shared" si="11"/>
        <v>39116318.264030956</v>
      </c>
      <c r="G59" s="72">
        <f t="shared" si="12"/>
        <v>4338334.7634174163</v>
      </c>
      <c r="H59" s="79">
        <f t="shared" si="7"/>
        <v>101116.63731153119</v>
      </c>
      <c r="I59" s="71">
        <f t="shared" si="13"/>
        <v>145647.72482480938</v>
      </c>
      <c r="J59" s="54">
        <f t="shared" si="14"/>
        <v>4.0831994624280735E-2</v>
      </c>
    </row>
    <row r="60" spans="1:10" x14ac:dyDescent="0.3">
      <c r="A60" s="33">
        <v>300</v>
      </c>
      <c r="B60" s="43">
        <f t="shared" si="8"/>
        <v>0.77483137560831739</v>
      </c>
      <c r="C60" s="52">
        <f t="shared" si="9"/>
        <v>38488800</v>
      </c>
      <c r="D60" s="52">
        <f t="shared" si="10"/>
        <v>99407.766165044683</v>
      </c>
      <c r="E60" s="55">
        <f t="shared" si="6"/>
        <v>4.4544994123542458E-2</v>
      </c>
      <c r="F60" s="52">
        <f t="shared" si="11"/>
        <v>42672347.197124682</v>
      </c>
      <c r="G60" s="72">
        <f t="shared" si="12"/>
        <v>4732728.8328189999</v>
      </c>
      <c r="H60" s="79">
        <f t="shared" si="7"/>
        <v>110212.91159727947</v>
      </c>
      <c r="I60" s="71">
        <f t="shared" si="13"/>
        <v>158749.93717409775</v>
      </c>
      <c r="J60" s="54">
        <f t="shared" si="14"/>
        <v>4.4505168818081794E-2</v>
      </c>
    </row>
    <row r="61" spans="1:10" x14ac:dyDescent="0.3">
      <c r="A61" s="58">
        <v>308.348475400636</v>
      </c>
      <c r="B61" s="44">
        <f t="shared" si="8"/>
        <v>0.79616157173297497</v>
      </c>
      <c r="C61" s="53">
        <f t="shared" si="9"/>
        <v>39559876</v>
      </c>
      <c r="D61" s="53">
        <f t="shared" si="10"/>
        <v>102144.34500705375</v>
      </c>
      <c r="E61" s="57">
        <f t="shared" si="6"/>
        <v>4.5771265401316825E-2</v>
      </c>
      <c r="F61" s="53">
        <f t="shared" si="11"/>
        <v>43859844</v>
      </c>
      <c r="G61" s="121">
        <f t="shared" si="12"/>
        <v>4864432.4002812337</v>
      </c>
      <c r="H61" s="80">
        <f t="shared" si="7"/>
        <v>113246.9433799933</v>
      </c>
      <c r="I61" s="122">
        <f t="shared" si="13"/>
        <v>163120.13616357735</v>
      </c>
      <c r="J61" s="77">
        <f t="shared" si="14"/>
        <v>4.5730343752054203E-2</v>
      </c>
    </row>
    <row r="62" spans="1:10" x14ac:dyDescent="0.3">
      <c r="A62" s="33">
        <v>325</v>
      </c>
      <c r="B62" s="43">
        <f t="shared" si="8"/>
        <v>0.83866838248162756</v>
      </c>
      <c r="C62" s="52">
        <f t="shared" si="9"/>
        <v>41696200</v>
      </c>
      <c r="D62" s="52">
        <f t="shared" si="10"/>
        <v>107597.79879886289</v>
      </c>
      <c r="E62" s="55">
        <f t="shared" si="6"/>
        <v>4.82149785686143E-2</v>
      </c>
      <c r="F62" s="52">
        <f t="shared" si="11"/>
        <v>46228376.130218402</v>
      </c>
      <c r="G62" s="72">
        <f t="shared" si="12"/>
        <v>5127122.9022205826</v>
      </c>
      <c r="H62" s="79">
        <f t="shared" si="7"/>
        <v>119293.16133502322</v>
      </c>
      <c r="I62" s="71">
        <f t="shared" si="13"/>
        <v>171829.06787213404</v>
      </c>
      <c r="J62" s="54">
        <f t="shared" si="14"/>
        <v>4.8171872125633314E-2</v>
      </c>
    </row>
    <row r="63" spans="1:10" x14ac:dyDescent="0.3">
      <c r="A63" s="33">
        <v>350</v>
      </c>
      <c r="B63" s="43">
        <f t="shared" si="8"/>
        <v>0.90239273175072487</v>
      </c>
      <c r="C63" s="52">
        <f t="shared" si="9"/>
        <v>44903600</v>
      </c>
      <c r="D63" s="52">
        <f t="shared" si="10"/>
        <v>115773.37791269099</v>
      </c>
      <c r="E63" s="55">
        <f t="shared" si="6"/>
        <v>5.1878486336985108E-2</v>
      </c>
      <c r="F63" s="52">
        <f t="shared" si="11"/>
        <v>49784405.063312128</v>
      </c>
      <c r="G63" s="72">
        <f t="shared" si="12"/>
        <v>5521516.9716221662</v>
      </c>
      <c r="H63" s="79">
        <f t="shared" si="7"/>
        <v>128357.38652476242</v>
      </c>
      <c r="I63" s="71">
        <f t="shared" si="13"/>
        <v>184885.11691891824</v>
      </c>
      <c r="J63" s="54">
        <f t="shared" si="14"/>
        <v>5.1832104546935306E-2</v>
      </c>
    </row>
    <row r="64" spans="1:10" x14ac:dyDescent="0.3">
      <c r="A64" s="33">
        <v>375</v>
      </c>
      <c r="B64" s="43">
        <f t="shared" si="8"/>
        <v>0.96600442341560933</v>
      </c>
      <c r="C64" s="52">
        <f t="shared" si="9"/>
        <v>48111000</v>
      </c>
      <c r="D64" s="52">
        <f t="shared" si="10"/>
        <v>123934.50350652901</v>
      </c>
      <c r="E64" s="55">
        <f t="shared" si="6"/>
        <v>5.5535517428654875E-2</v>
      </c>
      <c r="F64" s="52">
        <f t="shared" si="11"/>
        <v>53340433.996405847</v>
      </c>
      <c r="G64" s="72">
        <f t="shared" si="12"/>
        <v>5915911.0410237489</v>
      </c>
      <c r="H64" s="79">
        <f t="shared" si="7"/>
        <v>137405.58716649708</v>
      </c>
      <c r="I64" s="71">
        <f t="shared" si="13"/>
        <v>197918.08431445036</v>
      </c>
      <c r="J64" s="54">
        <f t="shared" si="14"/>
        <v>5.5485866081987766E-2</v>
      </c>
    </row>
    <row r="65" spans="1:10" x14ac:dyDescent="0.3">
      <c r="A65" s="33">
        <v>400</v>
      </c>
      <c r="B65" s="43">
        <f t="shared" si="8"/>
        <v>1.0295034574762811</v>
      </c>
      <c r="C65" s="52">
        <f t="shared" si="9"/>
        <v>51318400</v>
      </c>
      <c r="D65" s="52">
        <f t="shared" si="10"/>
        <v>132081.17558037696</v>
      </c>
      <c r="E65" s="55">
        <f t="shared" si="6"/>
        <v>5.9186071843623615E-2</v>
      </c>
      <c r="F65" s="52">
        <f t="shared" si="11"/>
        <v>56896462.929499574</v>
      </c>
      <c r="G65" s="72">
        <f t="shared" si="12"/>
        <v>6310305.1104253326</v>
      </c>
      <c r="H65" s="79">
        <f t="shared" si="7"/>
        <v>146437.76326022716</v>
      </c>
      <c r="I65" s="71">
        <f t="shared" si="13"/>
        <v>210927.97005873037</v>
      </c>
      <c r="J65" s="54">
        <f t="shared" si="14"/>
        <v>5.9133156730790684E-2</v>
      </c>
    </row>
    <row r="66" spans="1:10" x14ac:dyDescent="0.3">
      <c r="A66" s="33">
        <v>425</v>
      </c>
      <c r="B66" s="43">
        <f t="shared" si="8"/>
        <v>1.0928898339327402</v>
      </c>
      <c r="C66" s="52">
        <f t="shared" si="9"/>
        <v>54525800</v>
      </c>
      <c r="D66" s="52">
        <f t="shared" si="10"/>
        <v>140213.39413423484</v>
      </c>
      <c r="E66" s="55">
        <f t="shared" si="6"/>
        <v>6.2830149581891342E-2</v>
      </c>
      <c r="F66" s="52">
        <f t="shared" si="11"/>
        <v>60452491.862593293</v>
      </c>
      <c r="G66" s="72">
        <f t="shared" si="12"/>
        <v>6704699.1798269153</v>
      </c>
      <c r="H66" s="79">
        <f t="shared" si="7"/>
        <v>155453.91480595275</v>
      </c>
      <c r="I66" s="71">
        <f t="shared" si="13"/>
        <v>223914.77415175835</v>
      </c>
      <c r="J66" s="54">
        <f t="shared" si="14"/>
        <v>6.2773976493344083E-2</v>
      </c>
    </row>
    <row r="67" spans="1:10" x14ac:dyDescent="0.3">
      <c r="A67" s="33">
        <v>450</v>
      </c>
      <c r="B67" s="43">
        <f t="shared" si="8"/>
        <v>1.1561635527849863</v>
      </c>
      <c r="C67" s="52">
        <f t="shared" si="9"/>
        <v>57733200</v>
      </c>
      <c r="D67" s="52">
        <f t="shared" si="10"/>
        <v>148331.1591681026</v>
      </c>
      <c r="E67" s="55">
        <f t="shared" si="6"/>
        <v>6.6467750643458001E-2</v>
      </c>
      <c r="F67" s="52">
        <f t="shared" si="11"/>
        <v>64008520.79568702</v>
      </c>
      <c r="G67" s="72">
        <f t="shared" si="12"/>
        <v>7099093.2492284989</v>
      </c>
      <c r="H67" s="79">
        <f t="shared" si="7"/>
        <v>164454.04180367375</v>
      </c>
      <c r="I67" s="71">
        <f t="shared" si="13"/>
        <v>236878.49659353422</v>
      </c>
      <c r="J67" s="54">
        <f t="shared" si="14"/>
        <v>6.6408325369647941E-2</v>
      </c>
    </row>
    <row r="68" spans="1:10" x14ac:dyDescent="0.3">
      <c r="A68" s="33">
        <v>475</v>
      </c>
      <c r="B68" s="43">
        <f t="shared" si="8"/>
        <v>1.2193246140330198</v>
      </c>
      <c r="C68" s="52">
        <f t="shared" si="9"/>
        <v>60940600</v>
      </c>
      <c r="D68" s="52">
        <f t="shared" si="10"/>
        <v>156434.47068198031</v>
      </c>
      <c r="E68" s="55">
        <f t="shared" si="6"/>
        <v>7.0098875028323654E-2</v>
      </c>
      <c r="F68" s="52">
        <f t="shared" si="11"/>
        <v>67564549.728780746</v>
      </c>
      <c r="G68" s="72">
        <f t="shared" si="12"/>
        <v>7493487.3186300825</v>
      </c>
      <c r="H68" s="79">
        <f t="shared" si="7"/>
        <v>173438.14425339023</v>
      </c>
      <c r="I68" s="71">
        <f t="shared" si="13"/>
        <v>249819.13738405801</v>
      </c>
      <c r="J68" s="54">
        <f t="shared" si="14"/>
        <v>7.0036203359702273E-2</v>
      </c>
    </row>
    <row r="69" spans="1:10" x14ac:dyDescent="0.3">
      <c r="A69" s="33">
        <v>500</v>
      </c>
      <c r="B69" s="43">
        <f t="shared" si="8"/>
        <v>1.2823730176768404</v>
      </c>
      <c r="C69" s="52">
        <f t="shared" si="9"/>
        <v>64148000</v>
      </c>
      <c r="D69" s="52">
        <f t="shared" si="10"/>
        <v>164523.32867586793</v>
      </c>
      <c r="E69" s="55">
        <f t="shared" si="6"/>
        <v>7.3723522736488273E-2</v>
      </c>
      <c r="F69" s="52">
        <f t="shared" si="11"/>
        <v>71120578.661874473</v>
      </c>
      <c r="G69" s="72">
        <f t="shared" si="12"/>
        <v>7887881.3880316662</v>
      </c>
      <c r="H69" s="79">
        <f t="shared" si="7"/>
        <v>182406.22215510215</v>
      </c>
      <c r="I69" s="71">
        <f t="shared" si="13"/>
        <v>262736.69652332971</v>
      </c>
      <c r="J69" s="54">
        <f t="shared" si="14"/>
        <v>7.3657610463507064E-2</v>
      </c>
    </row>
    <row r="70" spans="1:10" x14ac:dyDescent="0.3">
      <c r="A70" s="33">
        <v>525</v>
      </c>
      <c r="B70" s="43">
        <f t="shared" si="8"/>
        <v>1.345308763716448</v>
      </c>
      <c r="C70" s="52">
        <f t="shared" si="9"/>
        <v>67355400</v>
      </c>
      <c r="D70" s="52">
        <f t="shared" si="10"/>
        <v>172597.73314976541</v>
      </c>
      <c r="E70" s="55">
        <f t="shared" si="6"/>
        <v>7.734169376795183E-2</v>
      </c>
      <c r="F70" s="52">
        <f t="shared" si="11"/>
        <v>74676607.594968185</v>
      </c>
      <c r="G70" s="72">
        <f t="shared" si="12"/>
        <v>8282275.4574332489</v>
      </c>
      <c r="H70" s="79">
        <f t="shared" si="7"/>
        <v>191358.27550880946</v>
      </c>
      <c r="I70" s="71">
        <f t="shared" si="13"/>
        <v>275631.17401134921</v>
      </c>
      <c r="J70" s="54">
        <f t="shared" si="14"/>
        <v>7.7272546681062301E-2</v>
      </c>
    </row>
    <row r="71" spans="1:10" x14ac:dyDescent="0.3">
      <c r="A71" s="33">
        <v>550</v>
      </c>
      <c r="B71" s="43">
        <f t="shared" si="8"/>
        <v>1.4081318521518433</v>
      </c>
      <c r="C71" s="52">
        <f t="shared" si="9"/>
        <v>70562800</v>
      </c>
      <c r="D71" s="52">
        <f t="shared" si="10"/>
        <v>180657.68410367289</v>
      </c>
      <c r="E71" s="55">
        <f t="shared" si="6"/>
        <v>8.0953388122714409E-2</v>
      </c>
      <c r="F71" s="52">
        <f t="shared" si="11"/>
        <v>78232636.528061911</v>
      </c>
      <c r="G71" s="72">
        <f t="shared" si="12"/>
        <v>8676669.5268348325</v>
      </c>
      <c r="H71" s="79">
        <f t="shared" si="7"/>
        <v>200294.30431451232</v>
      </c>
      <c r="I71" s="71">
        <f t="shared" si="13"/>
        <v>288502.56984811684</v>
      </c>
      <c r="J71" s="54">
        <f t="shared" si="14"/>
        <v>8.0881012012368053E-2</v>
      </c>
    </row>
    <row r="72" spans="1:10" x14ac:dyDescent="0.3">
      <c r="A72" s="33">
        <v>575</v>
      </c>
      <c r="B72" s="43">
        <f t="shared" si="8"/>
        <v>1.4708422829830257</v>
      </c>
      <c r="C72" s="52">
        <f t="shared" si="9"/>
        <v>73770200</v>
      </c>
      <c r="D72" s="52">
        <f t="shared" si="10"/>
        <v>188703.18153759025</v>
      </c>
      <c r="E72" s="55">
        <f t="shared" si="6"/>
        <v>8.4558605800775927E-2</v>
      </c>
      <c r="F72" s="52">
        <f t="shared" si="11"/>
        <v>81788665.461155638</v>
      </c>
      <c r="G72" s="72">
        <f t="shared" si="12"/>
        <v>9071063.5962364152</v>
      </c>
      <c r="H72" s="79">
        <f t="shared" si="7"/>
        <v>209214.3085722106</v>
      </c>
      <c r="I72" s="71">
        <f t="shared" si="13"/>
        <v>301350.88403363229</v>
      </c>
      <c r="J72" s="54">
        <f t="shared" si="14"/>
        <v>8.4483006457424251E-2</v>
      </c>
    </row>
    <row r="73" spans="1:10" x14ac:dyDescent="0.3">
      <c r="A73" s="33">
        <v>600</v>
      </c>
      <c r="B73" s="43">
        <f t="shared" si="8"/>
        <v>1.5334400562099952</v>
      </c>
      <c r="C73" s="52">
        <f t="shared" si="9"/>
        <v>76977600</v>
      </c>
      <c r="D73" s="52">
        <f t="shared" si="10"/>
        <v>196734.22545151756</v>
      </c>
      <c r="E73" s="55">
        <f t="shared" si="6"/>
        <v>8.8157346802136424E-2</v>
      </c>
      <c r="F73" s="52">
        <f t="shared" si="11"/>
        <v>85344694.394249365</v>
      </c>
      <c r="G73" s="72">
        <f t="shared" si="12"/>
        <v>9465457.6656379998</v>
      </c>
      <c r="H73" s="79">
        <f t="shared" si="7"/>
        <v>218118.28828190436</v>
      </c>
      <c r="I73" s="71">
        <f t="shared" si="13"/>
        <v>314176.11656789569</v>
      </c>
      <c r="J73" s="54">
        <f t="shared" si="14"/>
        <v>8.8078530016230921E-2</v>
      </c>
    </row>
    <row r="74" spans="1:10" x14ac:dyDescent="0.3">
      <c r="A74" s="33">
        <v>625</v>
      </c>
      <c r="B74" s="43">
        <f t="shared" si="8"/>
        <v>1.5959251718327518</v>
      </c>
      <c r="C74" s="52">
        <f t="shared" si="9"/>
        <v>80185000</v>
      </c>
      <c r="D74" s="52">
        <f t="shared" si="10"/>
        <v>204750.81584545472</v>
      </c>
      <c r="E74" s="55">
        <f t="shared" si="6"/>
        <v>9.174961112679586E-2</v>
      </c>
      <c r="F74" s="52">
        <f t="shared" si="11"/>
        <v>88900723.327343076</v>
      </c>
      <c r="G74" s="72">
        <f t="shared" si="12"/>
        <v>9859851.7350395806</v>
      </c>
      <c r="H74" s="79">
        <f t="shared" si="7"/>
        <v>227006.2434435935</v>
      </c>
      <c r="I74" s="71">
        <f t="shared" si="13"/>
        <v>326978.26745090692</v>
      </c>
      <c r="J74" s="54">
        <f t="shared" si="14"/>
        <v>9.1667582688788038E-2</v>
      </c>
    </row>
    <row r="75" spans="1:10" x14ac:dyDescent="0.3">
      <c r="A75" s="33">
        <v>650</v>
      </c>
      <c r="B75" s="43">
        <f t="shared" si="8"/>
        <v>1.6582976298512959</v>
      </c>
      <c r="C75" s="52">
        <f t="shared" si="9"/>
        <v>83392400</v>
      </c>
      <c r="D75" s="52">
        <f t="shared" si="10"/>
        <v>212752.95271940186</v>
      </c>
      <c r="E75" s="55">
        <f t="shared" si="6"/>
        <v>9.5335398774754304E-2</v>
      </c>
      <c r="F75" s="52">
        <f t="shared" si="11"/>
        <v>92456752.260436803</v>
      </c>
      <c r="G75" s="72">
        <f t="shared" si="12"/>
        <v>10254245.804441165</v>
      </c>
      <c r="H75" s="79">
        <f t="shared" si="7"/>
        <v>235878.17405727817</v>
      </c>
      <c r="I75" s="71">
        <f t="shared" si="13"/>
        <v>339757.33668266615</v>
      </c>
      <c r="J75" s="54">
        <f t="shared" si="14"/>
        <v>9.5250164475095642E-2</v>
      </c>
    </row>
    <row r="76" spans="1:10" x14ac:dyDescent="0.3">
      <c r="A76" s="33">
        <v>675</v>
      </c>
      <c r="B76" s="43">
        <f t="shared" si="8"/>
        <v>1.7205574302656272</v>
      </c>
      <c r="C76" s="52">
        <f t="shared" si="9"/>
        <v>86599800</v>
      </c>
      <c r="D76" s="52">
        <f t="shared" si="10"/>
        <v>220740.63607335891</v>
      </c>
      <c r="E76" s="55">
        <f t="shared" si="6"/>
        <v>9.89147097460117E-2</v>
      </c>
      <c r="F76" s="52">
        <f t="shared" si="11"/>
        <v>96012781.19353053</v>
      </c>
      <c r="G76" s="72">
        <f t="shared" si="12"/>
        <v>10648639.873842748</v>
      </c>
      <c r="H76" s="79">
        <f t="shared" si="7"/>
        <v>244734.08012295826</v>
      </c>
      <c r="I76" s="71">
        <f t="shared" si="13"/>
        <v>352513.32426317327</v>
      </c>
      <c r="J76" s="54">
        <f t="shared" si="14"/>
        <v>9.8826275375153705E-2</v>
      </c>
    </row>
    <row r="77" spans="1:10" x14ac:dyDescent="0.3">
      <c r="A77" s="33">
        <v>700</v>
      </c>
      <c r="B77" s="43">
        <f t="shared" si="8"/>
        <v>1.7827045730757456</v>
      </c>
      <c r="C77" s="52">
        <f t="shared" si="9"/>
        <v>89807200</v>
      </c>
      <c r="D77" s="52">
        <f t="shared" si="10"/>
        <v>228713.86590732585</v>
      </c>
      <c r="E77" s="55">
        <f t="shared" si="6"/>
        <v>0.10248754404056806</v>
      </c>
      <c r="F77" s="52">
        <f t="shared" si="11"/>
        <v>99568810.126624256</v>
      </c>
      <c r="G77" s="72">
        <f t="shared" si="12"/>
        <v>11043033.943244332</v>
      </c>
      <c r="H77" s="79">
        <f t="shared" si="7"/>
        <v>253573.96164063379</v>
      </c>
      <c r="I77" s="71">
        <f t="shared" si="13"/>
        <v>365246.23019242828</v>
      </c>
      <c r="J77" s="54">
        <f t="shared" si="14"/>
        <v>0.10239591538896223</v>
      </c>
    </row>
    <row r="78" spans="1:10" x14ac:dyDescent="0.3">
      <c r="A78" s="33">
        <v>725</v>
      </c>
      <c r="B78" s="43">
        <f t="shared" si="8"/>
        <v>1.8447390582816514</v>
      </c>
      <c r="C78" s="52">
        <f t="shared" si="9"/>
        <v>93014600</v>
      </c>
      <c r="D78" s="52">
        <f t="shared" si="10"/>
        <v>236672.64222130275</v>
      </c>
      <c r="E78" s="55">
        <f t="shared" si="6"/>
        <v>0.10605390165842341</v>
      </c>
      <c r="F78" s="52">
        <f t="shared" si="11"/>
        <v>103124839.05971798</v>
      </c>
      <c r="G78" s="72">
        <f t="shared" si="12"/>
        <v>11437428.012645915</v>
      </c>
      <c r="H78" s="79">
        <f t="shared" si="7"/>
        <v>262397.81861030485</v>
      </c>
      <c r="I78" s="71">
        <f t="shared" si="13"/>
        <v>377956.05447043129</v>
      </c>
      <c r="J78" s="54">
        <f t="shared" si="14"/>
        <v>0.10595908451652125</v>
      </c>
    </row>
    <row r="79" spans="1:10" x14ac:dyDescent="0.3">
      <c r="A79" s="33">
        <v>750</v>
      </c>
      <c r="B79" s="43">
        <f t="shared" si="8"/>
        <v>1.9066608858833443</v>
      </c>
      <c r="C79" s="52">
        <f t="shared" si="9"/>
        <v>96222000</v>
      </c>
      <c r="D79" s="52">
        <f t="shared" si="10"/>
        <v>244616.96501528955</v>
      </c>
      <c r="E79" s="55">
        <f t="shared" si="6"/>
        <v>0.10961378259957771</v>
      </c>
      <c r="F79" s="52">
        <f t="shared" si="11"/>
        <v>106680867.99281169</v>
      </c>
      <c r="G79" s="72">
        <f t="shared" si="12"/>
        <v>11831822.082047498</v>
      </c>
      <c r="H79" s="79">
        <f t="shared" si="7"/>
        <v>271205.65103197133</v>
      </c>
      <c r="I79" s="71">
        <f t="shared" si="13"/>
        <v>390642.79709718219</v>
      </c>
      <c r="J79" s="54">
        <f t="shared" si="14"/>
        <v>0.10951578275783072</v>
      </c>
    </row>
    <row r="80" spans="1:10" x14ac:dyDescent="0.3">
      <c r="A80" s="33">
        <v>775</v>
      </c>
      <c r="B80" s="43">
        <f t="shared" si="8"/>
        <v>1.9684700558808241</v>
      </c>
      <c r="C80" s="52">
        <f t="shared" si="9"/>
        <v>99429400</v>
      </c>
      <c r="D80" s="52">
        <f t="shared" si="10"/>
        <v>252546.8342892862</v>
      </c>
      <c r="E80" s="55">
        <f t="shared" si="6"/>
        <v>0.11316718686403095</v>
      </c>
      <c r="F80" s="52">
        <f t="shared" si="11"/>
        <v>110236896.92590542</v>
      </c>
      <c r="G80" s="72">
        <f t="shared" si="12"/>
        <v>12226216.151449082</v>
      </c>
      <c r="H80" s="79">
        <f t="shared" si="7"/>
        <v>279997.45890563313</v>
      </c>
      <c r="I80" s="71">
        <f t="shared" si="13"/>
        <v>403306.45807268086</v>
      </c>
      <c r="J80" s="54">
        <f t="shared" si="14"/>
        <v>0.11306601011289062</v>
      </c>
    </row>
    <row r="81" spans="1:10" x14ac:dyDescent="0.3">
      <c r="A81" s="33">
        <v>800</v>
      </c>
      <c r="B81" s="43">
        <f t="shared" si="8"/>
        <v>2.0301665682740917</v>
      </c>
      <c r="C81" s="52">
        <f t="shared" si="9"/>
        <v>102636800</v>
      </c>
      <c r="D81" s="52">
        <f t="shared" si="10"/>
        <v>260462.25004329288</v>
      </c>
      <c r="E81" s="55">
        <f t="shared" si="6"/>
        <v>0.11671411445178322</v>
      </c>
      <c r="F81" s="52">
        <f t="shared" si="11"/>
        <v>113792925.85899915</v>
      </c>
      <c r="G81" s="72">
        <f t="shared" si="12"/>
        <v>12620610.220850665</v>
      </c>
      <c r="H81" s="79">
        <f t="shared" si="7"/>
        <v>288773.24223129055</v>
      </c>
      <c r="I81" s="71">
        <f t="shared" si="13"/>
        <v>415947.03739692766</v>
      </c>
      <c r="J81" s="54">
        <f t="shared" si="14"/>
        <v>0.11660976658170105</v>
      </c>
    </row>
    <row r="82" spans="1:10" x14ac:dyDescent="0.3">
      <c r="A82" s="33">
        <v>825</v>
      </c>
      <c r="B82" s="43">
        <f t="shared" si="8"/>
        <v>2.0917504230631461</v>
      </c>
      <c r="C82" s="52">
        <f t="shared" si="9"/>
        <v>105844200</v>
      </c>
      <c r="D82" s="52">
        <f t="shared" si="10"/>
        <v>268363.21227730939</v>
      </c>
      <c r="E82" s="55">
        <f t="shared" si="6"/>
        <v>0.12025456536283441</v>
      </c>
      <c r="F82" s="52">
        <f t="shared" si="11"/>
        <v>117348954.79209287</v>
      </c>
      <c r="G82" s="72">
        <f t="shared" si="12"/>
        <v>13015004.29025225</v>
      </c>
      <c r="H82" s="79">
        <f t="shared" si="7"/>
        <v>297533.00100894336</v>
      </c>
      <c r="I82" s="71">
        <f t="shared" si="13"/>
        <v>428564.53506992228</v>
      </c>
      <c r="J82" s="54">
        <f t="shared" si="14"/>
        <v>0.12014705216426193</v>
      </c>
    </row>
    <row r="83" spans="1:10" x14ac:dyDescent="0.3">
      <c r="A83" s="33">
        <v>850</v>
      </c>
      <c r="B83" s="43">
        <f t="shared" si="8"/>
        <v>2.1532216202479879</v>
      </c>
      <c r="C83" s="52">
        <f t="shared" si="9"/>
        <v>109051600</v>
      </c>
      <c r="D83" s="52">
        <f t="shared" si="10"/>
        <v>276249.72099133587</v>
      </c>
      <c r="E83" s="55">
        <f t="shared" si="6"/>
        <v>0.1237885395971846</v>
      </c>
      <c r="F83" s="52">
        <f t="shared" si="11"/>
        <v>120904983.72518659</v>
      </c>
      <c r="G83" s="72">
        <f t="shared" si="12"/>
        <v>13409398.359653831</v>
      </c>
      <c r="H83" s="79">
        <f t="shared" si="7"/>
        <v>306276.73523859162</v>
      </c>
      <c r="I83" s="71">
        <f t="shared" si="13"/>
        <v>441158.95109166479</v>
      </c>
      <c r="J83" s="54">
        <f t="shared" si="14"/>
        <v>0.12367786686057325</v>
      </c>
    </row>
    <row r="84" spans="1:10" x14ac:dyDescent="0.3">
      <c r="A84" s="33">
        <v>875</v>
      </c>
      <c r="B84" s="43">
        <f t="shared" si="8"/>
        <v>2.2145801598286168</v>
      </c>
      <c r="C84" s="52">
        <f t="shared" si="9"/>
        <v>112259000</v>
      </c>
      <c r="D84" s="52">
        <f t="shared" si="10"/>
        <v>284121.7761853722</v>
      </c>
      <c r="E84" s="55">
        <f t="shared" si="6"/>
        <v>0.12731603715483372</v>
      </c>
      <c r="F84" s="52">
        <f t="shared" si="11"/>
        <v>124461012.65828031</v>
      </c>
      <c r="G84" s="72">
        <f t="shared" si="12"/>
        <v>13803792.429055415</v>
      </c>
      <c r="H84" s="79">
        <f t="shared" si="7"/>
        <v>315004.44492023531</v>
      </c>
      <c r="I84" s="71">
        <f t="shared" si="13"/>
        <v>453730.28546215518</v>
      </c>
      <c r="J84" s="54">
        <f t="shared" si="14"/>
        <v>0.12720221067063503</v>
      </c>
    </row>
    <row r="85" spans="1:10" x14ac:dyDescent="0.3">
      <c r="A85" s="33">
        <v>900</v>
      </c>
      <c r="B85" s="43">
        <f t="shared" si="8"/>
        <v>2.2758260418050336</v>
      </c>
      <c r="C85" s="52">
        <f t="shared" si="9"/>
        <v>115466400</v>
      </c>
      <c r="D85" s="52">
        <f t="shared" si="10"/>
        <v>291979.37785941857</v>
      </c>
      <c r="E85" s="55">
        <f t="shared" si="6"/>
        <v>0.13083705803578186</v>
      </c>
      <c r="F85" s="52">
        <f t="shared" si="11"/>
        <v>128017041.59137404</v>
      </c>
      <c r="G85" s="72">
        <f t="shared" si="12"/>
        <v>14198186.498456998</v>
      </c>
      <c r="H85" s="79">
        <f t="shared" si="7"/>
        <v>323716.13005387457</v>
      </c>
      <c r="I85" s="71">
        <f t="shared" si="13"/>
        <v>466278.5381813937</v>
      </c>
      <c r="J85" s="54">
        <f t="shared" si="14"/>
        <v>0.13072008359444734</v>
      </c>
    </row>
    <row r="86" spans="1:10" x14ac:dyDescent="0.3">
      <c r="A86" s="33">
        <v>925</v>
      </c>
      <c r="B86" s="43">
        <f t="shared" si="8"/>
        <v>2.3369592661772365</v>
      </c>
      <c r="C86" s="52">
        <f t="shared" si="9"/>
        <v>118673800</v>
      </c>
      <c r="D86" s="52">
        <f t="shared" si="10"/>
        <v>299822.52601347474</v>
      </c>
      <c r="E86" s="55">
        <f t="shared" si="6"/>
        <v>0.13435160224002893</v>
      </c>
      <c r="F86" s="52">
        <f t="shared" si="11"/>
        <v>131573070.52446777</v>
      </c>
      <c r="G86" s="72">
        <f t="shared" si="12"/>
        <v>14592580.567858582</v>
      </c>
      <c r="H86" s="79">
        <f t="shared" si="7"/>
        <v>332411.79063950916</v>
      </c>
      <c r="I86" s="71">
        <f t="shared" si="13"/>
        <v>478803.70924937993</v>
      </c>
      <c r="J86" s="54">
        <f t="shared" si="14"/>
        <v>0.13423148563201007</v>
      </c>
    </row>
    <row r="87" spans="1:10" x14ac:dyDescent="0.3">
      <c r="A87" s="33">
        <v>950</v>
      </c>
      <c r="B87" s="43">
        <f t="shared" si="8"/>
        <v>2.3979798329452278</v>
      </c>
      <c r="C87" s="52">
        <f t="shared" si="9"/>
        <v>121881200</v>
      </c>
      <c r="D87" s="52">
        <f t="shared" si="10"/>
        <v>307651.22064754093</v>
      </c>
      <c r="E87" s="55">
        <f t="shared" si="6"/>
        <v>0.13785966976757499</v>
      </c>
      <c r="F87" s="52">
        <f t="shared" si="11"/>
        <v>135129099.45756149</v>
      </c>
      <c r="G87" s="72">
        <f t="shared" si="12"/>
        <v>14986974.637260165</v>
      </c>
      <c r="H87" s="79">
        <f t="shared" si="7"/>
        <v>341091.4266771393</v>
      </c>
      <c r="I87" s="71">
        <f t="shared" si="13"/>
        <v>491305.79866611422</v>
      </c>
      <c r="J87" s="54">
        <f t="shared" si="14"/>
        <v>0.1377364167833233</v>
      </c>
    </row>
    <row r="88" spans="1:10" x14ac:dyDescent="0.3">
      <c r="A88" s="33">
        <v>975</v>
      </c>
      <c r="B88" s="43">
        <f t="shared" si="8"/>
        <v>2.4588877421090052</v>
      </c>
      <c r="C88" s="52">
        <f t="shared" si="9"/>
        <v>125088600</v>
      </c>
      <c r="D88" s="52">
        <f t="shared" si="10"/>
        <v>315465.46176161693</v>
      </c>
      <c r="E88" s="55">
        <f t="shared" si="6"/>
        <v>0.14136126061842</v>
      </c>
      <c r="F88" s="52">
        <f t="shared" si="11"/>
        <v>138685128.39065522</v>
      </c>
      <c r="G88" s="72">
        <f t="shared" si="12"/>
        <v>15381368.70666175</v>
      </c>
      <c r="H88" s="79">
        <f t="shared" si="7"/>
        <v>349755.03816676477</v>
      </c>
      <c r="I88" s="71">
        <f t="shared" si="13"/>
        <v>503784.80643159623</v>
      </c>
      <c r="J88" s="54">
        <f t="shared" si="14"/>
        <v>0.14123487704838694</v>
      </c>
    </row>
    <row r="89" spans="1:10" x14ac:dyDescent="0.3">
      <c r="A89" s="33">
        <v>1000</v>
      </c>
      <c r="B89" s="43">
        <f t="shared" si="8"/>
        <v>2.5196829936685705</v>
      </c>
      <c r="C89" s="52">
        <f t="shared" si="9"/>
        <v>128296000</v>
      </c>
      <c r="D89" s="52">
        <f t="shared" si="10"/>
        <v>323265.24935570289</v>
      </c>
      <c r="E89" s="55">
        <f t="shared" si="6"/>
        <v>0.144856374792564</v>
      </c>
      <c r="F89" s="52">
        <f t="shared" si="11"/>
        <v>142241157.32374895</v>
      </c>
      <c r="G89" s="72">
        <f t="shared" si="12"/>
        <v>15775762.776063332</v>
      </c>
      <c r="H89" s="79">
        <f t="shared" si="7"/>
        <v>358402.62510838581</v>
      </c>
      <c r="I89" s="71">
        <f t="shared" si="13"/>
        <v>516240.73254582635</v>
      </c>
      <c r="J89" s="54">
        <f t="shared" si="14"/>
        <v>0.14472686642720112</v>
      </c>
    </row>
  </sheetData>
  <mergeCells count="7">
    <mergeCell ref="J38:K38"/>
    <mergeCell ref="J39:K39"/>
    <mergeCell ref="A18:F18"/>
    <mergeCell ref="G18:L18"/>
    <mergeCell ref="M18:N18"/>
    <mergeCell ref="J36:L36"/>
    <mergeCell ref="J37:L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0"/>
  <sheetViews>
    <sheetView topLeftCell="F10" zoomScaleNormal="100" workbookViewId="0">
      <selection activeCell="H36" sqref="H36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3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75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27.6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85" t="s">
        <v>18</v>
      </c>
      <c r="B7" s="85" t="s">
        <v>19</v>
      </c>
      <c r="C7" s="86">
        <v>0.43140000000000001</v>
      </c>
      <c r="D7" s="86">
        <v>3.4299999999999997E-2</v>
      </c>
      <c r="E7" s="87">
        <v>12.58</v>
      </c>
      <c r="F7" s="87">
        <v>0</v>
      </c>
      <c r="G7" s="105">
        <v>5.3999999999999999E-2</v>
      </c>
      <c r="H7" s="87"/>
      <c r="I7" s="88">
        <v>0</v>
      </c>
      <c r="J7" s="86">
        <v>0.375</v>
      </c>
      <c r="K7" s="86">
        <v>0.48780000000000001</v>
      </c>
      <c r="L7" s="89"/>
      <c r="M7" s="89"/>
      <c r="N7" s="95">
        <v>1028678</v>
      </c>
      <c r="O7" s="95">
        <v>128402</v>
      </c>
      <c r="P7" s="99">
        <v>8.01</v>
      </c>
      <c r="Q7" s="16" t="s">
        <v>20</v>
      </c>
    </row>
    <row r="8" spans="1:17" ht="13.95" x14ac:dyDescent="0.3">
      <c r="A8" s="85" t="s">
        <v>18</v>
      </c>
      <c r="B8" s="85" t="s">
        <v>21</v>
      </c>
      <c r="C8" s="86">
        <v>-0.1143</v>
      </c>
      <c r="D8" s="86">
        <v>1.6999999999999999E-3</v>
      </c>
      <c r="E8" s="87">
        <v>-65.52</v>
      </c>
      <c r="F8" s="87">
        <v>0</v>
      </c>
      <c r="G8" s="105">
        <v>0.749</v>
      </c>
      <c r="H8" s="87"/>
      <c r="I8" s="88">
        <v>1.6</v>
      </c>
      <c r="J8" s="86">
        <v>-0.1172</v>
      </c>
      <c r="K8" s="86">
        <v>-0.1115</v>
      </c>
      <c r="L8" s="89">
        <v>869448</v>
      </c>
      <c r="M8" s="89">
        <v>128402</v>
      </c>
      <c r="N8" s="34"/>
    </row>
    <row r="9" spans="1:17" ht="13.95" x14ac:dyDescent="0.3">
      <c r="A9" s="85" t="s">
        <v>18</v>
      </c>
      <c r="B9" s="85" t="s">
        <v>22</v>
      </c>
      <c r="C9" s="86">
        <v>1.1000000000000001E-3</v>
      </c>
      <c r="D9" s="86">
        <v>1E-4</v>
      </c>
      <c r="E9" s="87">
        <v>10.97</v>
      </c>
      <c r="F9" s="87">
        <v>0</v>
      </c>
      <c r="G9" s="105">
        <v>3.7999999999999999E-2</v>
      </c>
      <c r="H9" s="87"/>
      <c r="I9" s="88">
        <v>1.4</v>
      </c>
      <c r="J9" s="86">
        <v>1E-3</v>
      </c>
      <c r="K9" s="86">
        <v>1.2999999999999999E-3</v>
      </c>
      <c r="L9" s="89">
        <v>34498080</v>
      </c>
      <c r="M9" s="89">
        <v>128402</v>
      </c>
      <c r="N9" s="34"/>
    </row>
    <row r="10" spans="1:17" ht="13.95" x14ac:dyDescent="0.3">
      <c r="A10" s="85" t="s">
        <v>18</v>
      </c>
      <c r="B10" s="85" t="s">
        <v>23</v>
      </c>
      <c r="C10" s="86">
        <v>0.1013</v>
      </c>
      <c r="D10" s="86">
        <v>6.3E-3</v>
      </c>
      <c r="E10" s="87">
        <v>16.100000000000001</v>
      </c>
      <c r="F10" s="87">
        <v>0</v>
      </c>
      <c r="G10" s="105">
        <v>2.8000000000000001E-2</v>
      </c>
      <c r="H10" s="87"/>
      <c r="I10" s="88">
        <v>1.4</v>
      </c>
      <c r="J10" s="86">
        <v>9.0899999999999995E-2</v>
      </c>
      <c r="K10" s="86">
        <v>0.1116</v>
      </c>
      <c r="L10" s="89">
        <v>280703</v>
      </c>
      <c r="M10" s="89">
        <v>128402</v>
      </c>
      <c r="N10" s="34"/>
    </row>
    <row r="11" spans="1:17" ht="13.95" x14ac:dyDescent="0.3">
      <c r="A11" s="85" t="s">
        <v>18</v>
      </c>
      <c r="B11" s="85" t="s">
        <v>24</v>
      </c>
      <c r="C11" s="86">
        <v>0.27710000000000001</v>
      </c>
      <c r="D11" s="86">
        <v>0.127</v>
      </c>
      <c r="E11" s="87">
        <v>2.1800000000000002</v>
      </c>
      <c r="F11" s="87">
        <v>0.03</v>
      </c>
      <c r="G11" s="105">
        <v>1E-3</v>
      </c>
      <c r="H11" s="87"/>
      <c r="I11" s="88">
        <v>1</v>
      </c>
      <c r="J11" s="86">
        <v>6.8199999999999997E-2</v>
      </c>
      <c r="K11" s="86">
        <v>0.48599999999999999</v>
      </c>
      <c r="L11" s="89">
        <v>3031</v>
      </c>
      <c r="M11" s="89">
        <v>128402</v>
      </c>
      <c r="N11" s="38" t="s">
        <v>30</v>
      </c>
    </row>
    <row r="12" spans="1:17" ht="13.95" x14ac:dyDescent="0.3">
      <c r="A12" s="101" t="s">
        <v>18</v>
      </c>
      <c r="B12" s="101" t="s">
        <v>25</v>
      </c>
      <c r="C12" s="102">
        <v>2.43636080126075E-2</v>
      </c>
      <c r="D12" s="102">
        <v>3.7000000000000002E-3</v>
      </c>
      <c r="E12" s="103">
        <v>6.57</v>
      </c>
      <c r="F12" s="87">
        <v>0</v>
      </c>
      <c r="G12" s="104">
        <v>3.5999999999999997E-2</v>
      </c>
      <c r="H12" s="104">
        <v>2.5999999999999999E-2</v>
      </c>
      <c r="I12" s="88">
        <v>7.2</v>
      </c>
      <c r="J12" s="86">
        <v>1.83E-2</v>
      </c>
      <c r="K12" s="86">
        <v>3.0499999999999999E-2</v>
      </c>
      <c r="L12" s="89">
        <v>1527763</v>
      </c>
      <c r="M12" s="89">
        <v>128402</v>
      </c>
      <c r="N12" s="38">
        <f>L12/M12</f>
        <v>11.898280400616812</v>
      </c>
    </row>
    <row r="13" spans="1:17" ht="13.95" x14ac:dyDescent="0.3">
      <c r="A13" s="101" t="s">
        <v>18</v>
      </c>
      <c r="B13" s="101" t="s">
        <v>26</v>
      </c>
      <c r="C13" s="102">
        <v>-2.3585194815929999E-4</v>
      </c>
      <c r="D13" s="102">
        <v>1E-4</v>
      </c>
      <c r="E13" s="103">
        <v>-3.8</v>
      </c>
      <c r="F13" s="87">
        <v>0</v>
      </c>
      <c r="G13" s="104">
        <v>-1.0999999999999999E-2</v>
      </c>
      <c r="H13" s="104"/>
      <c r="I13" s="88">
        <v>5.8</v>
      </c>
      <c r="J13" s="90">
        <v>-3.3799999999999998E-4</v>
      </c>
      <c r="K13" s="90">
        <v>-1.34E-4</v>
      </c>
      <c r="L13" s="89">
        <v>46174107</v>
      </c>
      <c r="M13" s="89">
        <v>128402</v>
      </c>
      <c r="N13" s="38"/>
    </row>
    <row r="14" spans="1:17" ht="13.95" x14ac:dyDescent="0.3">
      <c r="A14" s="113" t="s">
        <v>18</v>
      </c>
      <c r="B14" s="113" t="s">
        <v>27</v>
      </c>
      <c r="C14" s="114">
        <v>5.4633476365140996E-3</v>
      </c>
      <c r="D14" s="111">
        <v>1E-4</v>
      </c>
      <c r="E14" s="112">
        <v>42.63</v>
      </c>
      <c r="F14" s="115">
        <v>0</v>
      </c>
      <c r="G14" s="116">
        <v>0.105</v>
      </c>
      <c r="H14" s="116">
        <v>0.106</v>
      </c>
      <c r="I14" s="88">
        <v>4.0999999999999996</v>
      </c>
      <c r="J14" s="86">
        <v>5.3E-3</v>
      </c>
      <c r="K14" s="86">
        <v>5.7000000000000002E-3</v>
      </c>
      <c r="L14" s="89">
        <v>19809524</v>
      </c>
      <c r="M14" s="89">
        <v>128402</v>
      </c>
      <c r="N14" s="38">
        <f>L14/M14</f>
        <v>154.27737885702714</v>
      </c>
    </row>
    <row r="15" spans="1:17" ht="13.95" x14ac:dyDescent="0.3">
      <c r="A15" s="106" t="s">
        <v>18</v>
      </c>
      <c r="B15" s="106" t="s">
        <v>28</v>
      </c>
      <c r="C15" s="37">
        <v>3.3485700631280603E-8</v>
      </c>
      <c r="D15" s="107">
        <v>0</v>
      </c>
      <c r="E15" s="108">
        <v>0.89</v>
      </c>
      <c r="F15" s="110">
        <v>0.37</v>
      </c>
      <c r="G15" s="109">
        <v>1E-3</v>
      </c>
      <c r="H15" s="109"/>
      <c r="I15" s="91">
        <v>2.8</v>
      </c>
      <c r="J15" s="94">
        <v>-2.81E-8</v>
      </c>
      <c r="K15" s="94">
        <v>9.5000000000000004E-8</v>
      </c>
      <c r="L15" s="120" t="s">
        <v>76</v>
      </c>
      <c r="M15" s="92">
        <v>128402</v>
      </c>
      <c r="N15" s="9"/>
    </row>
    <row r="18" spans="1:15" ht="27.6" customHeight="1" x14ac:dyDescent="0.3">
      <c r="A18" s="165" t="s">
        <v>37</v>
      </c>
      <c r="B18" s="165"/>
      <c r="C18" s="165"/>
      <c r="D18" s="165"/>
      <c r="E18" s="165"/>
      <c r="F18" s="165"/>
      <c r="G18" s="165" t="s">
        <v>41</v>
      </c>
      <c r="H18" s="165"/>
      <c r="I18" s="165"/>
      <c r="J18" s="165"/>
      <c r="K18" s="165"/>
      <c r="L18" s="165"/>
      <c r="M18" s="166" t="s">
        <v>62</v>
      </c>
      <c r="N18" s="166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8" t="s">
        <v>77</v>
      </c>
      <c r="B20" s="169"/>
      <c r="C20" s="169"/>
      <c r="D20" s="169"/>
      <c r="E20" s="169"/>
      <c r="F20" s="170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8" t="s">
        <v>78</v>
      </c>
      <c r="B21" s="169"/>
      <c r="C21" s="169"/>
      <c r="D21" s="169"/>
      <c r="E21" s="169"/>
      <c r="F21" s="170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95">
        <v>128402</v>
      </c>
      <c r="B22" s="50">
        <f>D22/A22</f>
        <v>11.898280400616812</v>
      </c>
      <c r="C22" s="49">
        <f>E22/A22</f>
        <v>154.27737885702714</v>
      </c>
      <c r="D22" s="11">
        <v>1527763</v>
      </c>
      <c r="E22" s="11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46"/>
      <c r="B23" s="46"/>
      <c r="C23" s="46"/>
      <c r="D23" s="46"/>
      <c r="E23" s="46"/>
      <c r="F23" s="46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46"/>
      <c r="B24" s="46"/>
      <c r="C24" s="46"/>
      <c r="D24" s="46"/>
      <c r="E24" s="46"/>
      <c r="F24" s="46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33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33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33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33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33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2" x14ac:dyDescent="0.3">
      <c r="A33" s="33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33" t="s">
        <v>80</v>
      </c>
    </row>
    <row r="34" spans="1:12" x14ac:dyDescent="0.3">
      <c r="A34" s="33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33" t="s">
        <v>81</v>
      </c>
    </row>
    <row r="35" spans="1:12" x14ac:dyDescent="0.3">
      <c r="A35" s="33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33" t="s">
        <v>71</v>
      </c>
    </row>
    <row r="36" spans="1:12" x14ac:dyDescent="0.3">
      <c r="A36" s="33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33" t="s">
        <v>82</v>
      </c>
    </row>
    <row r="37" spans="1:12" x14ac:dyDescent="0.3">
      <c r="A37" s="33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2" ht="13.95" customHeight="1" x14ac:dyDescent="0.3">
      <c r="A38" s="33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1" t="s">
        <v>67</v>
      </c>
      <c r="K38" s="161"/>
      <c r="L38" s="161"/>
    </row>
    <row r="39" spans="1:12" ht="13.2" customHeight="1" x14ac:dyDescent="0.3">
      <c r="A39" s="33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7" t="s">
        <v>89</v>
      </c>
      <c r="K39" s="167"/>
      <c r="L39" s="167"/>
    </row>
    <row r="40" spans="1:12" ht="27" customHeight="1" x14ac:dyDescent="0.3">
      <c r="A40" s="33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9" t="s">
        <v>90</v>
      </c>
      <c r="K40" s="160"/>
      <c r="L40" s="82">
        <f>(($M$22/$N$22)/($L$23))*$C$14</f>
        <v>1.4778851523204141E-2</v>
      </c>
    </row>
    <row r="41" spans="1:12" ht="42.6" customHeight="1" x14ac:dyDescent="0.3">
      <c r="A41" s="33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9" t="s">
        <v>91</v>
      </c>
      <c r="K41" s="160"/>
      <c r="L41" s="83">
        <f>($N$23/($L$23^2*$A$22*$H$23))*$C$15</f>
        <v>9.4111856958413502E-13</v>
      </c>
    </row>
    <row r="42" spans="1:12" x14ac:dyDescent="0.3">
      <c r="A42" s="33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</row>
    <row r="43" spans="1:12" x14ac:dyDescent="0.3">
      <c r="A43" s="33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2" x14ac:dyDescent="0.3">
      <c r="A44" s="33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33" t="s">
        <v>74</v>
      </c>
      <c r="L44" s="84">
        <f>L40*G56+L41*G56*G56</f>
        <v>219659.65933292138</v>
      </c>
    </row>
    <row r="45" spans="1:12" x14ac:dyDescent="0.3">
      <c r="A45" s="33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2" x14ac:dyDescent="0.3">
      <c r="A48" s="35" t="s">
        <v>50</v>
      </c>
    </row>
    <row r="49" spans="1:10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</row>
    <row r="50" spans="1:10" x14ac:dyDescent="0.3">
      <c r="A50" s="33">
        <v>0</v>
      </c>
      <c r="B50" s="43">
        <f>$C$14*A50+$C$15*A50*A50</f>
        <v>0</v>
      </c>
      <c r="C50" s="52">
        <f t="shared" ref="C50:D64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</row>
    <row r="51" spans="1:10" x14ac:dyDescent="0.3">
      <c r="A51" s="33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</row>
    <row r="52" spans="1:10" x14ac:dyDescent="0.3">
      <c r="A52" s="33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</row>
    <row r="53" spans="1:10" x14ac:dyDescent="0.3">
      <c r="A53" s="33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</row>
    <row r="54" spans="1:10" x14ac:dyDescent="0.3">
      <c r="A54" s="33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</row>
    <row r="55" spans="1:10" x14ac:dyDescent="0.3">
      <c r="A55" s="33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</row>
    <row r="56" spans="1:10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</row>
    <row r="57" spans="1:10" x14ac:dyDescent="0.3">
      <c r="A57" s="33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</row>
    <row r="58" spans="1:10" x14ac:dyDescent="0.3">
      <c r="A58" s="33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</row>
    <row r="59" spans="1:10" x14ac:dyDescent="0.3">
      <c r="A59" s="33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</row>
    <row r="60" spans="1:10" x14ac:dyDescent="0.3">
      <c r="A60" s="33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</row>
    <row r="61" spans="1:10" x14ac:dyDescent="0.3">
      <c r="A61" s="33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</row>
    <row r="62" spans="1:10" x14ac:dyDescent="0.3">
      <c r="A62" s="33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</row>
    <row r="63" spans="1:10" x14ac:dyDescent="0.3">
      <c r="A63" s="33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</row>
    <row r="64" spans="1:10" x14ac:dyDescent="0.3">
      <c r="A64" s="33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</row>
    <row r="65" spans="1:10" x14ac:dyDescent="0.3">
      <c r="A65" s="33">
        <v>375</v>
      </c>
      <c r="B65" s="43">
        <f t="shared" si="7"/>
        <v>2.0534642903440612</v>
      </c>
      <c r="C65" s="52">
        <f t="shared" ref="C65:D90" si="12">A65*$A$22</f>
        <v>48150750</v>
      </c>
      <c r="D65" s="52">
        <f t="shared" si="12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</row>
    <row r="66" spans="1:10" x14ac:dyDescent="0.3">
      <c r="A66" s="33">
        <v>400</v>
      </c>
      <c r="B66" s="43">
        <f t="shared" si="7"/>
        <v>2.1906967667066448</v>
      </c>
      <c r="C66" s="52">
        <f t="shared" si="12"/>
        <v>51360800</v>
      </c>
      <c r="D66" s="52">
        <f t="shared" si="12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</row>
    <row r="67" spans="1:10" x14ac:dyDescent="0.3">
      <c r="A67" s="33">
        <v>425</v>
      </c>
      <c r="B67" s="43">
        <f t="shared" si="7"/>
        <v>2.3279711001950174</v>
      </c>
      <c r="C67" s="52">
        <f t="shared" si="12"/>
        <v>54570850</v>
      </c>
      <c r="D67" s="52">
        <f t="shared" si="12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</row>
    <row r="68" spans="1:10" x14ac:dyDescent="0.3">
      <c r="A68" s="33">
        <v>450</v>
      </c>
      <c r="B68" s="43">
        <f t="shared" si="7"/>
        <v>2.465287290809179</v>
      </c>
      <c r="C68" s="52">
        <f t="shared" si="12"/>
        <v>57780900</v>
      </c>
      <c r="D68" s="52">
        <f t="shared" si="12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</row>
    <row r="69" spans="1:10" x14ac:dyDescent="0.3">
      <c r="A69" s="33">
        <v>475</v>
      </c>
      <c r="B69" s="43">
        <f t="shared" si="7"/>
        <v>2.6026453385491299</v>
      </c>
      <c r="C69" s="52">
        <f t="shared" si="12"/>
        <v>60990950</v>
      </c>
      <c r="D69" s="52">
        <f t="shared" si="12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</row>
    <row r="70" spans="1:10" x14ac:dyDescent="0.3">
      <c r="A70" s="33">
        <v>500</v>
      </c>
      <c r="B70" s="43">
        <f t="shared" si="7"/>
        <v>2.7400452434148699</v>
      </c>
      <c r="C70" s="52">
        <f t="shared" si="12"/>
        <v>64201000</v>
      </c>
      <c r="D70" s="52">
        <f t="shared" si="12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</row>
    <row r="71" spans="1:10" x14ac:dyDescent="0.3">
      <c r="A71" s="33">
        <v>525</v>
      </c>
      <c r="B71" s="43">
        <f t="shared" si="7"/>
        <v>2.8774870054063988</v>
      </c>
      <c r="C71" s="52">
        <f t="shared" si="12"/>
        <v>67411050</v>
      </c>
      <c r="D71" s="52">
        <f t="shared" si="12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</row>
    <row r="72" spans="1:10" x14ac:dyDescent="0.3">
      <c r="A72" s="33">
        <v>550</v>
      </c>
      <c r="B72" s="43">
        <f t="shared" si="7"/>
        <v>3.0149706245237171</v>
      </c>
      <c r="C72" s="52">
        <f t="shared" si="12"/>
        <v>70621100</v>
      </c>
      <c r="D72" s="52">
        <f t="shared" si="12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</row>
    <row r="73" spans="1:10" x14ac:dyDescent="0.3">
      <c r="A73" s="33">
        <v>575</v>
      </c>
      <c r="B73" s="43">
        <f t="shared" si="7"/>
        <v>3.1524961007668244</v>
      </c>
      <c r="C73" s="52">
        <f t="shared" si="12"/>
        <v>73831150</v>
      </c>
      <c r="D73" s="52">
        <f t="shared" si="12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</row>
    <row r="74" spans="1:10" x14ac:dyDescent="0.3">
      <c r="A74" s="33">
        <v>600</v>
      </c>
      <c r="B74" s="43">
        <f t="shared" si="7"/>
        <v>3.2900634341357211</v>
      </c>
      <c r="C74" s="52">
        <f t="shared" si="12"/>
        <v>77041200</v>
      </c>
      <c r="D74" s="52">
        <f t="shared" si="12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</row>
    <row r="75" spans="1:10" x14ac:dyDescent="0.3">
      <c r="A75" s="33">
        <v>625</v>
      </c>
      <c r="B75" s="43">
        <f t="shared" si="7"/>
        <v>3.4276726246304059</v>
      </c>
      <c r="C75" s="52">
        <f t="shared" si="12"/>
        <v>80251250</v>
      </c>
      <c r="D75" s="52">
        <f t="shared" si="12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</row>
    <row r="76" spans="1:10" x14ac:dyDescent="0.3">
      <c r="A76" s="33">
        <v>650</v>
      </c>
      <c r="B76" s="43">
        <f t="shared" si="7"/>
        <v>3.5653236722508805</v>
      </c>
      <c r="C76" s="52">
        <f t="shared" si="12"/>
        <v>83461300</v>
      </c>
      <c r="D76" s="52">
        <f t="shared" si="12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</row>
    <row r="77" spans="1:10" x14ac:dyDescent="0.3">
      <c r="A77" s="33">
        <v>675</v>
      </c>
      <c r="B77" s="43">
        <f t="shared" si="7"/>
        <v>3.7030165769971446</v>
      </c>
      <c r="C77" s="52">
        <f t="shared" si="12"/>
        <v>86671350</v>
      </c>
      <c r="D77" s="52">
        <f t="shared" si="12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</row>
    <row r="78" spans="1:10" x14ac:dyDescent="0.3">
      <c r="A78" s="33">
        <v>700</v>
      </c>
      <c r="B78" s="43">
        <f t="shared" si="7"/>
        <v>3.8407513388691972</v>
      </c>
      <c r="C78" s="52">
        <f t="shared" si="12"/>
        <v>89881400</v>
      </c>
      <c r="D78" s="52">
        <f t="shared" si="12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</row>
    <row r="79" spans="1:10" x14ac:dyDescent="0.3">
      <c r="A79" s="33">
        <v>725</v>
      </c>
      <c r="B79" s="43">
        <f t="shared" si="7"/>
        <v>3.9785279578670387</v>
      </c>
      <c r="C79" s="52">
        <f t="shared" si="12"/>
        <v>93091450</v>
      </c>
      <c r="D79" s="52">
        <f t="shared" si="12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</row>
    <row r="80" spans="1:10" x14ac:dyDescent="0.3">
      <c r="A80" s="33">
        <v>750</v>
      </c>
      <c r="B80" s="43">
        <f t="shared" si="7"/>
        <v>4.1163464339906701</v>
      </c>
      <c r="C80" s="52">
        <f t="shared" si="12"/>
        <v>96301500</v>
      </c>
      <c r="D80" s="52">
        <f t="shared" si="12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</row>
    <row r="81" spans="1:10" x14ac:dyDescent="0.3">
      <c r="A81" s="33">
        <v>775</v>
      </c>
      <c r="B81" s="43">
        <f t="shared" si="7"/>
        <v>4.2542067672400901</v>
      </c>
      <c r="C81" s="52">
        <f t="shared" si="12"/>
        <v>99511550</v>
      </c>
      <c r="D81" s="52">
        <f t="shared" si="12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</row>
    <row r="82" spans="1:10" x14ac:dyDescent="0.3">
      <c r="A82" s="33">
        <v>800</v>
      </c>
      <c r="B82" s="43">
        <f t="shared" si="7"/>
        <v>4.3921089576152994</v>
      </c>
      <c r="C82" s="52">
        <f t="shared" si="12"/>
        <v>102721600</v>
      </c>
      <c r="D82" s="52">
        <f t="shared" si="12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</row>
    <row r="83" spans="1:10" x14ac:dyDescent="0.3">
      <c r="A83" s="33">
        <v>825</v>
      </c>
      <c r="B83" s="43">
        <f t="shared" si="7"/>
        <v>4.5300530051162973</v>
      </c>
      <c r="C83" s="52">
        <f t="shared" si="12"/>
        <v>105931650</v>
      </c>
      <c r="D83" s="52">
        <f t="shared" si="12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</row>
    <row r="84" spans="1:10" x14ac:dyDescent="0.3">
      <c r="A84" s="33">
        <v>850</v>
      </c>
      <c r="B84" s="43">
        <f t="shared" si="7"/>
        <v>4.6680389097430854</v>
      </c>
      <c r="C84" s="52">
        <f t="shared" si="12"/>
        <v>109141700</v>
      </c>
      <c r="D84" s="52">
        <f t="shared" si="12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</row>
    <row r="85" spans="1:10" x14ac:dyDescent="0.3">
      <c r="A85" s="33">
        <v>875</v>
      </c>
      <c r="B85" s="43">
        <f t="shared" si="7"/>
        <v>4.8060666714956612</v>
      </c>
      <c r="C85" s="52">
        <f t="shared" si="12"/>
        <v>112351750</v>
      </c>
      <c r="D85" s="52">
        <f t="shared" si="12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</row>
    <row r="86" spans="1:10" x14ac:dyDescent="0.3">
      <c r="A86" s="33">
        <v>900</v>
      </c>
      <c r="B86" s="43">
        <f t="shared" si="7"/>
        <v>4.9441362903740265</v>
      </c>
      <c r="C86" s="52">
        <f t="shared" si="12"/>
        <v>115561800</v>
      </c>
      <c r="D86" s="52">
        <f t="shared" si="12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</row>
    <row r="87" spans="1:10" x14ac:dyDescent="0.3">
      <c r="A87" s="33">
        <v>925</v>
      </c>
      <c r="B87" s="43">
        <f t="shared" si="7"/>
        <v>5.082247766378182</v>
      </c>
      <c r="C87" s="52">
        <f t="shared" si="12"/>
        <v>118771850</v>
      </c>
      <c r="D87" s="52">
        <f t="shared" si="12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</row>
    <row r="88" spans="1:10" x14ac:dyDescent="0.3">
      <c r="A88" s="33">
        <v>950</v>
      </c>
      <c r="B88" s="43">
        <f t="shared" si="7"/>
        <v>5.2204010995081251</v>
      </c>
      <c r="C88" s="52">
        <f t="shared" si="12"/>
        <v>121981900</v>
      </c>
      <c r="D88" s="52">
        <f t="shared" si="12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</row>
    <row r="89" spans="1:10" x14ac:dyDescent="0.3">
      <c r="A89" s="33">
        <v>975</v>
      </c>
      <c r="B89" s="43">
        <f t="shared" si="7"/>
        <v>5.3585962897638577</v>
      </c>
      <c r="C89" s="52">
        <f t="shared" si="12"/>
        <v>125191950</v>
      </c>
      <c r="D89" s="52">
        <f t="shared" si="12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</row>
    <row r="90" spans="1:10" x14ac:dyDescent="0.3">
      <c r="A90" s="33">
        <v>1000</v>
      </c>
      <c r="B90" s="43">
        <f t="shared" si="7"/>
        <v>5.4968333371453806</v>
      </c>
      <c r="C90" s="52">
        <f t="shared" si="12"/>
        <v>128402000</v>
      </c>
      <c r="D90" s="52">
        <f t="shared" si="12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</row>
  </sheetData>
  <mergeCells count="9">
    <mergeCell ref="M18:N18"/>
    <mergeCell ref="J38:L38"/>
    <mergeCell ref="J39:L39"/>
    <mergeCell ref="J40:K40"/>
    <mergeCell ref="J41:K41"/>
    <mergeCell ref="A20:F20"/>
    <mergeCell ref="A21:F21"/>
    <mergeCell ref="A18:F18"/>
    <mergeCell ref="G18:L1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1"/>
  <sheetViews>
    <sheetView tabSelected="1" topLeftCell="A4" zoomScaleNormal="100" workbookViewId="0">
      <selection activeCell="J16" sqref="J16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5.33203125" style="124" customWidth="1"/>
    <col min="13" max="13" width="9.5546875" style="124" customWidth="1"/>
    <col min="14" max="14" width="10.6640625" style="124" customWidth="1"/>
    <col min="15" max="15" width="10.33203125" style="124" customWidth="1"/>
    <col min="16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5" t="s">
        <v>37</v>
      </c>
      <c r="B18" s="165"/>
      <c r="C18" s="165"/>
      <c r="D18" s="165"/>
      <c r="E18" s="165"/>
      <c r="F18" s="165"/>
      <c r="G18" s="165" t="s">
        <v>41</v>
      </c>
      <c r="H18" s="165"/>
      <c r="I18" s="165"/>
      <c r="J18" s="165"/>
      <c r="K18" s="165"/>
      <c r="L18" s="165"/>
      <c r="M18" s="166" t="s">
        <v>62</v>
      </c>
      <c r="N18" s="166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8" t="s">
        <v>84</v>
      </c>
      <c r="B20" s="169"/>
      <c r="C20" s="169"/>
      <c r="D20" s="169"/>
      <c r="E20" s="169"/>
      <c r="F20" s="170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8" t="s">
        <v>77</v>
      </c>
      <c r="B21" s="169"/>
      <c r="C21" s="169"/>
      <c r="D21" s="169"/>
      <c r="E21" s="169"/>
      <c r="F21" s="170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8" t="s">
        <v>78</v>
      </c>
      <c r="B22" s="169"/>
      <c r="C22" s="169"/>
      <c r="D22" s="169"/>
      <c r="E22" s="169"/>
      <c r="F22" s="170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95">
        <v>128401</v>
      </c>
      <c r="B23" s="50">
        <f>D23/A23</f>
        <v>14.38623530969385</v>
      </c>
      <c r="C23" s="49">
        <f>E23/A23</f>
        <v>475.71987757104694</v>
      </c>
      <c r="D23" s="95">
        <v>1847207</v>
      </c>
      <c r="E23" s="95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2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2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2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2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2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2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2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1" t="s">
        <v>67</v>
      </c>
      <c r="K39" s="161"/>
      <c r="L39" s="161"/>
    </row>
    <row r="40" spans="1:12" ht="13.2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7" t="s">
        <v>89</v>
      </c>
      <c r="K40" s="167"/>
      <c r="L40" s="167"/>
    </row>
    <row r="41" spans="1:12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9" t="s">
        <v>90</v>
      </c>
      <c r="K41" s="160"/>
      <c r="L41" s="82">
        <f>(($M$23/$N$23)/($L$24))*$C$14</f>
        <v>1.8615094382687998E-2</v>
      </c>
    </row>
    <row r="42" spans="1:12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9" t="s">
        <v>91</v>
      </c>
      <c r="K42" s="160"/>
      <c r="L42" s="83">
        <f>($N$24/($L$24^2*$A$23*$H$24))*$C$15</f>
        <v>1.0091848743878766E-12</v>
      </c>
    </row>
    <row r="43" spans="1:12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</row>
    <row r="44" spans="1:12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2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</row>
    <row r="46" spans="1:12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0" x14ac:dyDescent="0.3">
      <c r="A49" s="35" t="s">
        <v>50</v>
      </c>
    </row>
    <row r="50" spans="1:10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</row>
    <row r="51" spans="1:10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</row>
    <row r="52" spans="1:10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</row>
    <row r="53" spans="1:10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</row>
    <row r="54" spans="1:10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</row>
    <row r="55" spans="1:10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</row>
    <row r="56" spans="1:10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</row>
    <row r="57" spans="1:10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</row>
    <row r="58" spans="1:10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</row>
    <row r="59" spans="1:10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</row>
    <row r="60" spans="1:10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</row>
    <row r="61" spans="1:10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</row>
    <row r="62" spans="1:10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</row>
    <row r="63" spans="1:10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</row>
    <row r="64" spans="1:10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</row>
    <row r="65" spans="1:10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</row>
    <row r="66" spans="1:10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</row>
    <row r="67" spans="1:10" x14ac:dyDescent="0.3">
      <c r="A67" s="124">
        <v>400</v>
      </c>
      <c r="B67" s="43">
        <f t="shared" si="7"/>
        <v>1.3415805094967013</v>
      </c>
      <c r="C67" s="52">
        <f t="shared" ref="C67:D91" si="12">A67*$A$23</f>
        <v>51360400</v>
      </c>
      <c r="D67" s="52">
        <f t="shared" si="12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</row>
    <row r="68" spans="1:10" x14ac:dyDescent="0.3">
      <c r="A68" s="124">
        <v>425</v>
      </c>
      <c r="B68" s="43">
        <f t="shared" si="7"/>
        <v>1.4255048287678291</v>
      </c>
      <c r="C68" s="52">
        <f t="shared" si="12"/>
        <v>54570425</v>
      </c>
      <c r="D68" s="52">
        <f t="shared" si="12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</row>
    <row r="69" spans="1:10" x14ac:dyDescent="0.3">
      <c r="A69" s="124">
        <v>450</v>
      </c>
      <c r="B69" s="43">
        <f t="shared" si="7"/>
        <v>1.5094380347951433</v>
      </c>
      <c r="C69" s="52">
        <f t="shared" si="12"/>
        <v>57780450</v>
      </c>
      <c r="D69" s="52">
        <f t="shared" si="12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</row>
    <row r="70" spans="1:10" x14ac:dyDescent="0.3">
      <c r="A70" s="39">
        <v>475.71899999999999</v>
      </c>
      <c r="B70" s="44">
        <f t="shared" si="7"/>
        <v>1.5957944336339365</v>
      </c>
      <c r="C70" s="53">
        <f t="shared" si="12"/>
        <v>61082795.318999998</v>
      </c>
      <c r="D70" s="53">
        <f t="shared" si="12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</row>
    <row r="71" spans="1:10" x14ac:dyDescent="0.3">
      <c r="A71" s="124">
        <v>500</v>
      </c>
      <c r="B71" s="43">
        <f t="shared" si="7"/>
        <v>1.6773311071183308</v>
      </c>
      <c r="C71" s="52">
        <f t="shared" si="12"/>
        <v>64200500</v>
      </c>
      <c r="D71" s="52">
        <f t="shared" si="12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</row>
    <row r="72" spans="1:10" x14ac:dyDescent="0.3">
      <c r="A72" s="124">
        <v>525</v>
      </c>
      <c r="B72" s="43">
        <f t="shared" si="7"/>
        <v>1.7612909734142039</v>
      </c>
      <c r="C72" s="52">
        <f t="shared" si="12"/>
        <v>67410525</v>
      </c>
      <c r="D72" s="52">
        <f t="shared" si="12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</row>
    <row r="73" spans="1:10" x14ac:dyDescent="0.3">
      <c r="A73" s="124">
        <v>550</v>
      </c>
      <c r="B73" s="43">
        <f t="shared" si="7"/>
        <v>1.8452597264662636</v>
      </c>
      <c r="C73" s="52">
        <f t="shared" si="12"/>
        <v>70620550</v>
      </c>
      <c r="D73" s="52">
        <f t="shared" si="12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</row>
    <row r="74" spans="1:10" x14ac:dyDescent="0.3">
      <c r="A74" s="124">
        <v>575</v>
      </c>
      <c r="B74" s="43">
        <f t="shared" si="7"/>
        <v>1.9292373662745093</v>
      </c>
      <c r="C74" s="52">
        <f t="shared" si="12"/>
        <v>73830575</v>
      </c>
      <c r="D74" s="52">
        <f t="shared" si="12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</row>
    <row r="75" spans="1:10" x14ac:dyDescent="0.3">
      <c r="A75" s="124">
        <v>600</v>
      </c>
      <c r="B75" s="43">
        <f t="shared" si="7"/>
        <v>2.0132238928389419</v>
      </c>
      <c r="C75" s="52">
        <f t="shared" si="12"/>
        <v>77040600</v>
      </c>
      <c r="D75" s="52">
        <f t="shared" si="12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</row>
    <row r="76" spans="1:10" x14ac:dyDescent="0.3">
      <c r="A76" s="124">
        <v>625</v>
      </c>
      <c r="B76" s="43">
        <f t="shared" si="7"/>
        <v>2.0972193061595603</v>
      </c>
      <c r="C76" s="52">
        <f t="shared" si="12"/>
        <v>80250625</v>
      </c>
      <c r="D76" s="52">
        <f t="shared" si="12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</row>
    <row r="77" spans="1:10" x14ac:dyDescent="0.3">
      <c r="A77" s="124">
        <v>650</v>
      </c>
      <c r="B77" s="43">
        <f t="shared" si="7"/>
        <v>2.1812236062363657</v>
      </c>
      <c r="C77" s="52">
        <f t="shared" si="12"/>
        <v>83460650</v>
      </c>
      <c r="D77" s="52">
        <f t="shared" si="12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</row>
    <row r="78" spans="1:10" x14ac:dyDescent="0.3">
      <c r="A78" s="124">
        <v>675</v>
      </c>
      <c r="B78" s="43">
        <f t="shared" si="7"/>
        <v>2.2652367930693567</v>
      </c>
      <c r="C78" s="52">
        <f t="shared" si="12"/>
        <v>86670675</v>
      </c>
      <c r="D78" s="52">
        <f t="shared" si="12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</row>
    <row r="79" spans="1:10" x14ac:dyDescent="0.3">
      <c r="A79" s="124">
        <v>700</v>
      </c>
      <c r="B79" s="43">
        <f t="shared" si="7"/>
        <v>2.3492588666585341</v>
      </c>
      <c r="C79" s="52">
        <f t="shared" si="12"/>
        <v>89880700</v>
      </c>
      <c r="D79" s="52">
        <f t="shared" si="12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</row>
    <row r="80" spans="1:10" x14ac:dyDescent="0.3">
      <c r="A80" s="124">
        <v>725</v>
      </c>
      <c r="B80" s="43">
        <f t="shared" si="7"/>
        <v>2.4332898270038985</v>
      </c>
      <c r="C80" s="52">
        <f t="shared" si="12"/>
        <v>93090725</v>
      </c>
      <c r="D80" s="52">
        <f t="shared" si="12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</row>
    <row r="81" spans="1:10" x14ac:dyDescent="0.3">
      <c r="A81" s="124">
        <v>750</v>
      </c>
      <c r="B81" s="43">
        <f t="shared" si="7"/>
        <v>2.5173296741054489</v>
      </c>
      <c r="C81" s="52">
        <f t="shared" si="12"/>
        <v>96300750</v>
      </c>
      <c r="D81" s="52">
        <f t="shared" si="12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</row>
    <row r="82" spans="1:10" x14ac:dyDescent="0.3">
      <c r="A82" s="124">
        <v>775</v>
      </c>
      <c r="B82" s="43">
        <f t="shared" si="7"/>
        <v>2.6013784079631859</v>
      </c>
      <c r="C82" s="52">
        <f t="shared" si="12"/>
        <v>99510775</v>
      </c>
      <c r="D82" s="52">
        <f t="shared" si="12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</row>
    <row r="83" spans="1:10" x14ac:dyDescent="0.3">
      <c r="A83" s="124">
        <v>800</v>
      </c>
      <c r="B83" s="43">
        <f t="shared" si="7"/>
        <v>2.6854360285771088</v>
      </c>
      <c r="C83" s="52">
        <f t="shared" si="12"/>
        <v>102720800</v>
      </c>
      <c r="D83" s="52">
        <f t="shared" si="12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</row>
    <row r="84" spans="1:10" x14ac:dyDescent="0.3">
      <c r="A84" s="124">
        <v>825</v>
      </c>
      <c r="B84" s="43">
        <f t="shared" si="7"/>
        <v>2.7695025359472183</v>
      </c>
      <c r="C84" s="52">
        <f t="shared" si="12"/>
        <v>105930825</v>
      </c>
      <c r="D84" s="52">
        <f t="shared" si="12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</row>
    <row r="85" spans="1:10" x14ac:dyDescent="0.3">
      <c r="A85" s="124">
        <v>850</v>
      </c>
      <c r="B85" s="43">
        <f t="shared" si="7"/>
        <v>2.8535779300735142</v>
      </c>
      <c r="C85" s="52">
        <f t="shared" si="12"/>
        <v>109140850</v>
      </c>
      <c r="D85" s="52">
        <f t="shared" si="12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</row>
    <row r="86" spans="1:10" x14ac:dyDescent="0.3">
      <c r="A86" s="124">
        <v>875</v>
      </c>
      <c r="B86" s="43">
        <f t="shared" si="7"/>
        <v>2.9376622109559962</v>
      </c>
      <c r="C86" s="52">
        <f t="shared" si="12"/>
        <v>112350875</v>
      </c>
      <c r="D86" s="52">
        <f t="shared" si="12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</row>
    <row r="87" spans="1:10" x14ac:dyDescent="0.3">
      <c r="A87" s="124">
        <v>900</v>
      </c>
      <c r="B87" s="43">
        <f t="shared" si="7"/>
        <v>3.0217553785946647</v>
      </c>
      <c r="C87" s="52">
        <f t="shared" si="12"/>
        <v>115560900</v>
      </c>
      <c r="D87" s="52">
        <f t="shared" si="12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</row>
    <row r="88" spans="1:10" x14ac:dyDescent="0.3">
      <c r="A88" s="124">
        <v>925</v>
      </c>
      <c r="B88" s="43">
        <f t="shared" si="7"/>
        <v>3.1058574329895192</v>
      </c>
      <c r="C88" s="52">
        <f t="shared" si="12"/>
        <v>118770925</v>
      </c>
      <c r="D88" s="52">
        <f t="shared" si="12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</row>
    <row r="89" spans="1:10" x14ac:dyDescent="0.3">
      <c r="A89" s="124">
        <v>950</v>
      </c>
      <c r="B89" s="43">
        <f t="shared" si="7"/>
        <v>3.1899683741405611</v>
      </c>
      <c r="C89" s="52">
        <f t="shared" si="12"/>
        <v>121980950</v>
      </c>
      <c r="D89" s="52">
        <f t="shared" si="12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</row>
    <row r="90" spans="1:10" x14ac:dyDescent="0.3">
      <c r="A90" s="124">
        <v>975</v>
      </c>
      <c r="B90" s="43">
        <f t="shared" si="7"/>
        <v>3.2740882020477882</v>
      </c>
      <c r="C90" s="52">
        <f t="shared" si="12"/>
        <v>125190975</v>
      </c>
      <c r="D90" s="52">
        <f t="shared" si="12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</row>
    <row r="91" spans="1:10" x14ac:dyDescent="0.3">
      <c r="A91" s="124">
        <v>1000</v>
      </c>
      <c r="B91" s="43">
        <f t="shared" si="7"/>
        <v>3.3582169167112026</v>
      </c>
      <c r="C91" s="52">
        <f t="shared" si="12"/>
        <v>128401000</v>
      </c>
      <c r="D91" s="52">
        <f t="shared" si="12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</row>
  </sheetData>
  <mergeCells count="10">
    <mergeCell ref="J41:K41"/>
    <mergeCell ref="J42:K42"/>
    <mergeCell ref="A20:F20"/>
    <mergeCell ref="A18:F18"/>
    <mergeCell ref="G18:L18"/>
    <mergeCell ref="M18:N18"/>
    <mergeCell ref="A21:F21"/>
    <mergeCell ref="A22:F22"/>
    <mergeCell ref="J39:L39"/>
    <mergeCell ref="J40:L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Sample Curve - TRx</vt:lpstr>
      <vt:lpstr>JMT Sample Curve - TRx</vt:lpstr>
      <vt:lpstr>TOT Sample Curve - TRx</vt:lpstr>
      <vt:lpstr>JAN Sample Curve</vt:lpstr>
      <vt:lpstr>JMT Sample Curve</vt:lpstr>
      <vt:lpstr>TOT Sample Curve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2013-05-07T15:02:33Z</dcterms:modified>
</cp:coreProperties>
</file>