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6.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8" windowWidth="14808" windowHeight="8016" tabRatio="864" firstSheet="2" activeTab="10"/>
  </bookViews>
  <sheets>
    <sheet name="Expense Cat" sheetId="1" r:id="rId1"/>
    <sheet name="PRC Methods" sheetId="2" r:id="rId2"/>
    <sheet name="Response Stats" sheetId="3" r:id="rId3"/>
    <sheet name="Temp" sheetId="8" r:id="rId4"/>
    <sheet name="Base Case" sheetId="9" r:id="rId5"/>
    <sheet name="Competitive" sheetId="5" r:id="rId6"/>
    <sheet name="Historical" sheetId="7" r:id="rId7"/>
    <sheet name="All Cases" sheetId="4" r:id="rId8"/>
    <sheet name="Charts - Idvl" sheetId="11" r:id="rId9"/>
    <sheet name="Historical - Sensitivity" sheetId="12" r:id="rId10"/>
    <sheet name="Graph" sheetId="13" r:id="rId11"/>
  </sheets>
  <externalReferences>
    <externalReference r:id="rId12"/>
    <externalReference r:id="rId13"/>
  </externalReferences>
  <calcPr calcId="145621"/>
</workbook>
</file>

<file path=xl/calcChain.xml><?xml version="1.0" encoding="utf-8"?>
<calcChain xmlns="http://schemas.openxmlformats.org/spreadsheetml/2006/main">
  <c r="N16" i="4" l="1"/>
  <c r="M16" i="4"/>
  <c r="L16" i="4"/>
  <c r="N15" i="4"/>
  <c r="M15" i="4"/>
  <c r="L15" i="4"/>
  <c r="M10" i="8"/>
  <c r="M7" i="8"/>
  <c r="L5" i="8"/>
  <c r="L6" i="8"/>
  <c r="L7" i="8"/>
  <c r="L8" i="8"/>
  <c r="L9" i="8"/>
  <c r="L10" i="8"/>
  <c r="L11" i="8"/>
  <c r="J12" i="8"/>
  <c r="K12" i="8"/>
  <c r="L15" i="7" l="1"/>
  <c r="L15" i="5"/>
  <c r="L15" i="9"/>
  <c r="A4" i="13" l="1"/>
  <c r="I1" i="13"/>
  <c r="H1" i="13"/>
  <c r="G1" i="13"/>
  <c r="F1" i="13"/>
  <c r="E1" i="13"/>
  <c r="D1" i="13"/>
  <c r="C1" i="13"/>
  <c r="B1" i="13"/>
  <c r="R12" i="4" l="1"/>
  <c r="Q12" i="4"/>
  <c r="P12" i="4"/>
  <c r="R11" i="4"/>
  <c r="Q11" i="4"/>
  <c r="P11" i="4"/>
  <c r="R10" i="4"/>
  <c r="Q10" i="4"/>
  <c r="P10" i="4"/>
  <c r="R9" i="4"/>
  <c r="Q9" i="4"/>
  <c r="P9" i="4"/>
  <c r="R8" i="4"/>
  <c r="Q8" i="4"/>
  <c r="P8" i="4"/>
  <c r="R7" i="4"/>
  <c r="Q7" i="4"/>
  <c r="P7" i="4"/>
  <c r="R6" i="4"/>
  <c r="Q6" i="4"/>
  <c r="P6" i="4"/>
  <c r="Q5" i="4"/>
  <c r="R5" i="4"/>
  <c r="P5" i="4"/>
  <c r="G14" i="4"/>
  <c r="E14" i="4"/>
  <c r="C14" i="4"/>
  <c r="G16" i="4"/>
  <c r="E16" i="4"/>
  <c r="C16" i="4"/>
  <c r="E13" i="4"/>
  <c r="C13" i="4"/>
  <c r="O12" i="9"/>
  <c r="E12" i="9"/>
  <c r="G12" i="9" s="1"/>
  <c r="B12" i="9"/>
  <c r="P12" i="9" s="1"/>
  <c r="P11" i="9"/>
  <c r="O11" i="9"/>
  <c r="G11" i="9"/>
  <c r="P10" i="9"/>
  <c r="O10" i="9"/>
  <c r="G10" i="9"/>
  <c r="P9" i="9"/>
  <c r="O9" i="9"/>
  <c r="G9" i="9"/>
  <c r="P8" i="9"/>
  <c r="O8" i="9"/>
  <c r="G8" i="9"/>
  <c r="P7" i="9"/>
  <c r="O7" i="9"/>
  <c r="G7" i="9"/>
  <c r="P6" i="9"/>
  <c r="O6" i="9"/>
  <c r="G6" i="9"/>
  <c r="P5" i="9"/>
  <c r="O5" i="9"/>
  <c r="G5" i="9"/>
  <c r="P4" i="9"/>
  <c r="O4" i="9"/>
  <c r="G4" i="9"/>
  <c r="P13" i="4" l="1"/>
  <c r="R13" i="4"/>
  <c r="Q13" i="4"/>
  <c r="G12" i="7"/>
  <c r="E12" i="7"/>
  <c r="B12" i="7"/>
  <c r="G11" i="7"/>
  <c r="G10" i="7"/>
  <c r="G9" i="7"/>
  <c r="G8" i="7"/>
  <c r="G7" i="7"/>
  <c r="G6" i="7"/>
  <c r="G5" i="7"/>
  <c r="G4" i="7"/>
  <c r="E12" i="5" l="1"/>
  <c r="G12" i="5" s="1"/>
  <c r="B12" i="5"/>
  <c r="G11" i="5"/>
  <c r="G10" i="5"/>
  <c r="G9" i="5"/>
  <c r="G8" i="5"/>
  <c r="G7" i="5"/>
  <c r="G6" i="5"/>
  <c r="G5" i="5"/>
  <c r="G4" i="5"/>
  <c r="K14" i="8" l="1"/>
  <c r="J14" i="8"/>
  <c r="E12" i="8"/>
  <c r="B12" i="8"/>
  <c r="O12" i="8" s="1"/>
  <c r="P9" i="8"/>
  <c r="O9" i="8"/>
  <c r="M9" i="8"/>
  <c r="G9" i="8"/>
  <c r="P7" i="8"/>
  <c r="O7" i="8"/>
  <c r="G7" i="8"/>
  <c r="P11" i="8"/>
  <c r="O11" i="8"/>
  <c r="M11" i="8"/>
  <c r="G11" i="8"/>
  <c r="P8" i="8"/>
  <c r="O8" i="8"/>
  <c r="M8" i="8"/>
  <c r="G8" i="8"/>
  <c r="P10" i="8"/>
  <c r="O10" i="8"/>
  <c r="G10" i="8"/>
  <c r="P6" i="8"/>
  <c r="O6" i="8"/>
  <c r="M6" i="8"/>
  <c r="G6" i="8"/>
  <c r="P5" i="8"/>
  <c r="O5" i="8"/>
  <c r="M5" i="8"/>
  <c r="G5" i="8"/>
  <c r="P4" i="8"/>
  <c r="O4" i="8"/>
  <c r="M4" i="8"/>
  <c r="L4" i="8"/>
  <c r="L12" i="8" s="1"/>
  <c r="G4" i="8"/>
  <c r="P12" i="7"/>
  <c r="O12" i="7"/>
  <c r="P11" i="7"/>
  <c r="O11" i="7"/>
  <c r="P10" i="7"/>
  <c r="O10" i="7"/>
  <c r="P9" i="7"/>
  <c r="O9" i="7"/>
  <c r="P8" i="7"/>
  <c r="O8" i="7"/>
  <c r="P7" i="7"/>
  <c r="O7" i="7"/>
  <c r="P6" i="7"/>
  <c r="O6" i="7"/>
  <c r="P5" i="7"/>
  <c r="O5" i="7"/>
  <c r="P4" i="7"/>
  <c r="O4" i="7"/>
  <c r="P12" i="5"/>
  <c r="O12" i="5"/>
  <c r="P11" i="5"/>
  <c r="O11" i="5"/>
  <c r="P10" i="5"/>
  <c r="O10" i="5"/>
  <c r="P9" i="5"/>
  <c r="O9" i="5"/>
  <c r="P8" i="5"/>
  <c r="O8" i="5"/>
  <c r="P7" i="5"/>
  <c r="O7" i="5"/>
  <c r="P6" i="5"/>
  <c r="O6" i="5"/>
  <c r="P5" i="5"/>
  <c r="O5" i="5"/>
  <c r="P4" i="5"/>
  <c r="O4" i="5"/>
  <c r="G13" i="4"/>
  <c r="B13" i="4"/>
  <c r="M12" i="8" l="1"/>
  <c r="P12" i="8"/>
  <c r="M14" i="8"/>
  <c r="L14" i="8"/>
  <c r="L15" i="8" s="1"/>
  <c r="G12" i="8"/>
  <c r="I11" i="3"/>
  <c r="H10" i="3"/>
  <c r="H11" i="3" s="1"/>
  <c r="H9" i="3"/>
  <c r="G11" i="3"/>
  <c r="G10" i="3"/>
  <c r="G9" i="3"/>
  <c r="F11" i="3"/>
  <c r="F10" i="3"/>
  <c r="F9" i="3"/>
  <c r="E11" i="3"/>
  <c r="E10" i="3"/>
  <c r="E9" i="3"/>
  <c r="D9" i="3"/>
  <c r="C9" i="3" l="1"/>
  <c r="B9" i="3"/>
  <c r="E18" i="1" l="1"/>
  <c r="E17" i="1"/>
  <c r="C17" i="1"/>
</calcChain>
</file>

<file path=xl/sharedStrings.xml><?xml version="1.0" encoding="utf-8"?>
<sst xmlns="http://schemas.openxmlformats.org/spreadsheetml/2006/main" count="338" uniqueCount="152">
  <si>
    <t>Marketing Expense Categories</t>
  </si>
  <si>
    <t>Production (general, JFC)</t>
  </si>
  <si>
    <t>Agency Fees (general, JFC)</t>
  </si>
  <si>
    <t>Sample / Coupon / Voucher</t>
  </si>
  <si>
    <t>Medical Education</t>
  </si>
  <si>
    <t>Managed Care</t>
  </si>
  <si>
    <t>Consumer Media (general, multi-cultural)</t>
  </si>
  <si>
    <t>Consumer Pharmacy Acquisition</t>
  </si>
  <si>
    <t>Consumer Pharmacy Adherence</t>
  </si>
  <si>
    <t>Public Affairs</t>
  </si>
  <si>
    <t>Market Research</t>
  </si>
  <si>
    <t>2013 Planned Spend ($)</t>
  </si>
  <si>
    <t>No</t>
  </si>
  <si>
    <t>HCP MCM</t>
  </si>
  <si>
    <t>ok</t>
  </si>
  <si>
    <t>Yes</t>
  </si>
  <si>
    <t>Sample,</t>
  </si>
  <si>
    <t>Voucher</t>
  </si>
  <si>
    <t>MMF Only</t>
  </si>
  <si>
    <t>Mostly Measured</t>
  </si>
  <si>
    <t>Total</t>
  </si>
  <si>
    <t>Measured?</t>
  </si>
  <si>
    <t>Not Measurable</t>
  </si>
  <si>
    <t>2013 Planned Spend for Measurable Channels ($)</t>
  </si>
  <si>
    <t>* note for samples, the analyzed current level is little low ($4K?)</t>
  </si>
  <si>
    <t>Methods used to quantify promotion responsiveneness (i.e., Response Curves)</t>
  </si>
  <si>
    <t>Channel</t>
  </si>
  <si>
    <t>Response Curve Generation</t>
  </si>
  <si>
    <t>Sample</t>
  </si>
  <si>
    <t>MMF</t>
  </si>
  <si>
    <t>HCP level Test vs. Control statistical models (2012 data)</t>
  </si>
  <si>
    <t>This method gives estimated impact at the current spend level.  Diminishing returns are assumed beyond the current spend level.</t>
  </si>
  <si>
    <t>HCC Programs (Consumer Media)</t>
  </si>
  <si>
    <t>MCM</t>
  </si>
  <si>
    <t>Pharmacy Acquisition Programs</t>
  </si>
  <si>
    <t>Adherence Programs</t>
  </si>
  <si>
    <t>Measured Impact at $7.8MM Spend: 0.6% of NRx 
Assumed Maximum attainable impact: 3% of NRx</t>
  </si>
  <si>
    <t>Measured Impact at $22.4MM Spend: 2.6% of NRx 
Assumed Maximum attainable impact: 10% of NRx</t>
  </si>
  <si>
    <t>Measured Impact at $5.6MM Spend: 0.2% of NRx 
Assumed Maximum attainable impact: 2% of NRx</t>
  </si>
  <si>
    <t>Note: For all programs, except Adherence, it is assumed that each incremental NRx generates a new patient.</t>
  </si>
  <si>
    <t>Statistical models from 2012 HCP level monthly data</t>
  </si>
  <si>
    <t>Use sample response curves as proxy and model redemptions</t>
  </si>
  <si>
    <t>Measured Impacts and Assumptions</t>
  </si>
  <si>
    <t xml:space="preserve">Measured Impact at $3.8MM spend: 0.3% of NRx
Assumption: Impact of 1 Redeemed Voucher = Impact of 28 DOT of samples </t>
  </si>
  <si>
    <r>
      <t xml:space="preserve">Measured Impact at $15.7MM Spend: 2.5% of </t>
    </r>
    <r>
      <rPr>
        <u/>
        <sz val="11"/>
        <color rgb="FF0000FF"/>
        <rFont val="Calibri"/>
        <family val="2"/>
        <scheme val="minor"/>
      </rPr>
      <t>TRx</t>
    </r>
    <r>
      <rPr>
        <u/>
        <sz val="11"/>
        <color theme="1"/>
        <rFont val="Calibri"/>
        <family val="2"/>
        <scheme val="minor"/>
      </rPr>
      <t xml:space="preserve"> </t>
    </r>
    <r>
      <rPr>
        <sz val="11"/>
        <color theme="1"/>
        <rFont val="Calibri"/>
        <family val="2"/>
        <scheme val="minor"/>
      </rPr>
      <t xml:space="preserve">
Assumed Maximum attainable impact: 15% of </t>
    </r>
    <r>
      <rPr>
        <u/>
        <sz val="11"/>
        <color rgb="FF0000FF"/>
        <rFont val="Calibri"/>
        <family val="2"/>
        <scheme val="minor"/>
      </rPr>
      <t>TRx</t>
    </r>
  </si>
  <si>
    <t>Model</t>
  </si>
  <si>
    <t>Incr. NRx</t>
  </si>
  <si>
    <t>3-yr Incr. TRx</t>
  </si>
  <si>
    <t>Januvia Samples</t>
  </si>
  <si>
    <t>Spend per Incr. TRx</t>
  </si>
  <si>
    <t>2012 HCP level</t>
  </si>
  <si>
    <t>Linear Regression (Quadratic terms)</t>
  </si>
  <si>
    <t>Incr. NRx as % of Total 2012 NRx</t>
  </si>
  <si>
    <t>$224 MM</t>
  </si>
  <si>
    <t>$76 MM</t>
  </si>
  <si>
    <t>Janumet + XR Samples</t>
  </si>
  <si>
    <t>$258 MM</t>
  </si>
  <si>
    <t>$88 MM</t>
  </si>
  <si>
    <t>Measured Impact at $21.6MM spend: 8.4% of NRx</t>
  </si>
  <si>
    <t>Total 2012 NRx</t>
  </si>
  <si>
    <t>2012 HCP Level</t>
  </si>
  <si>
    <t>Use Sample Response as proxy</t>
  </si>
  <si>
    <t>A diminishing return curve passing through measured and aggregated ROI point. 
Measured 2012 ROIs of various programs within the channel type are combined to get an aggregated impact at the Current Spend levels.
Curves pass through origin, aggregated ROI point and extends to an assumed saturation level at very high spend</t>
  </si>
  <si>
    <t>Janvia Family Vouchers</t>
  </si>
  <si>
    <t>$14.6MM</t>
  </si>
  <si>
    <t>$4.9MM</t>
  </si>
  <si>
    <t>Janvia Family MMF</t>
  </si>
  <si>
    <t>2012 Test vs. Control Impact measurement + Diminishing returns assumption</t>
  </si>
  <si>
    <t>Planned Spend</t>
  </si>
  <si>
    <t>Modelled Spend</t>
  </si>
  <si>
    <t>$2.2MM</t>
  </si>
  <si>
    <t>$0.64MM</t>
  </si>
  <si>
    <t>Janvia Family HCC</t>
  </si>
  <si>
    <t>Most recent measured ROIs</t>
  </si>
  <si>
    <t>Janvia Family MCM</t>
  </si>
  <si>
    <t>Janvia Family Adherence Programs</t>
  </si>
  <si>
    <t>Response curves based on: Summarized ROIs from the past + Assumed maximum possible impact</t>
  </si>
  <si>
    <t>$152MM</t>
  </si>
  <si>
    <t>$52MM</t>
  </si>
  <si>
    <t>$33.4MM</t>
  </si>
  <si>
    <t>$11.4MM</t>
  </si>
  <si>
    <t>$10.4MM</t>
  </si>
  <si>
    <t>$3.5MM</t>
  </si>
  <si>
    <t>Data used for Models</t>
  </si>
  <si>
    <t>2.5% of TRx</t>
  </si>
  <si>
    <t>$42MM</t>
  </si>
  <si>
    <t xml:space="preserve">3-yr Incr. Revenue (after-tax) </t>
  </si>
  <si>
    <t>1Yr after-tax Incr. Revenue  (~34%)</t>
  </si>
  <si>
    <t>$23MM 
(~54% of total)</t>
  </si>
  <si>
    <t>Samples - JAN</t>
  </si>
  <si>
    <t>Samples - JMT</t>
  </si>
  <si>
    <t>Vouchers</t>
  </si>
  <si>
    <t>HCC</t>
  </si>
  <si>
    <t>Adherence</t>
  </si>
  <si>
    <t>Current</t>
  </si>
  <si>
    <t>Allowed Min.</t>
  </si>
  <si>
    <t>Allowed Max.</t>
  </si>
  <si>
    <t>Optimal</t>
  </si>
  <si>
    <t>% Change</t>
  </si>
  <si>
    <t>Phar. Acquisition</t>
  </si>
  <si>
    <t>Change</t>
  </si>
  <si>
    <t xml:space="preserve">Budget Allocation </t>
  </si>
  <si>
    <t>min error</t>
  </si>
  <si>
    <t>max error</t>
  </si>
  <si>
    <t>Samples</t>
  </si>
  <si>
    <r>
      <rPr>
        <b/>
        <sz val="11"/>
        <color rgb="FF0000FF"/>
        <rFont val="Calibri"/>
        <family val="2"/>
        <scheme val="minor"/>
      </rPr>
      <t>Temp Allocations</t>
    </r>
    <r>
      <rPr>
        <sz val="11"/>
        <color theme="1"/>
        <rFont val="Calibri"/>
        <family val="2"/>
        <scheme val="minor"/>
      </rPr>
      <t xml:space="preserve">
(in MM $)</t>
    </r>
  </si>
  <si>
    <r>
      <rPr>
        <b/>
        <sz val="11"/>
        <color rgb="FF0000FF"/>
        <rFont val="Calibri"/>
        <family val="2"/>
        <scheme val="minor"/>
      </rPr>
      <t>Historical: Allocations</t>
    </r>
    <r>
      <rPr>
        <sz val="11"/>
        <color theme="1"/>
        <rFont val="Calibri"/>
        <family val="2"/>
        <scheme val="minor"/>
      </rPr>
      <t xml:space="preserve">
(in MM $)</t>
    </r>
  </si>
  <si>
    <r>
      <rPr>
        <b/>
        <sz val="11"/>
        <color rgb="FF0000FF"/>
        <rFont val="Calibri"/>
        <family val="2"/>
        <scheme val="minor"/>
      </rPr>
      <t>Base Case: Allocations</t>
    </r>
    <r>
      <rPr>
        <sz val="11"/>
        <color theme="1"/>
        <rFont val="Calibri"/>
        <family val="2"/>
        <scheme val="minor"/>
      </rPr>
      <t xml:space="preserve">
(in MM $)</t>
    </r>
  </si>
  <si>
    <r>
      <rPr>
        <b/>
        <sz val="11"/>
        <color rgb="FF0000FF"/>
        <rFont val="Calibri"/>
        <family val="2"/>
        <scheme val="minor"/>
      </rPr>
      <t>Competitive:  Allocations</t>
    </r>
    <r>
      <rPr>
        <sz val="11"/>
        <color theme="1"/>
        <rFont val="Calibri"/>
        <family val="2"/>
        <scheme val="minor"/>
      </rPr>
      <t xml:space="preserve">
(in MM $)</t>
    </r>
  </si>
  <si>
    <r>
      <rPr>
        <b/>
        <sz val="11"/>
        <color rgb="FF0000FF"/>
        <rFont val="Calibri"/>
        <family val="2"/>
        <scheme val="minor"/>
      </rPr>
      <t>All Scenarios: Allocations</t>
    </r>
    <r>
      <rPr>
        <sz val="11"/>
        <color theme="1"/>
        <rFont val="Calibri"/>
        <family val="2"/>
        <scheme val="minor"/>
      </rPr>
      <t xml:space="preserve">
(in MM $)</t>
    </r>
  </si>
  <si>
    <t>Base</t>
  </si>
  <si>
    <t>Competitive</t>
  </si>
  <si>
    <t>Historical</t>
  </si>
  <si>
    <t>Change in Total Budget</t>
  </si>
  <si>
    <t>Change in Incr. Revenue</t>
  </si>
  <si>
    <r>
      <rPr>
        <b/>
        <sz val="11"/>
        <color rgb="FF00B050"/>
        <rFont val="Calibri"/>
        <family val="2"/>
        <scheme val="minor"/>
      </rPr>
      <t>Green:</t>
    </r>
    <r>
      <rPr>
        <sz val="11"/>
        <color theme="1"/>
        <rFont val="Calibri"/>
        <family val="2"/>
        <scheme val="minor"/>
      </rPr>
      <t xml:space="preserve"> Higher than current;</t>
    </r>
    <r>
      <rPr>
        <sz val="11"/>
        <color rgb="FFFFFF00"/>
        <rFont val="Calibri"/>
        <family val="2"/>
        <scheme val="minor"/>
      </rPr>
      <t xml:space="preserve"> Yellow:</t>
    </r>
    <r>
      <rPr>
        <sz val="11"/>
        <color theme="1"/>
        <rFont val="Calibri"/>
        <family val="2"/>
        <scheme val="minor"/>
      </rPr>
      <t xml:space="preserve"> Similar to current; </t>
    </r>
    <r>
      <rPr>
        <sz val="11"/>
        <color rgb="FFFF7C80"/>
        <rFont val="Calibri"/>
        <family val="2"/>
        <scheme val="minor"/>
      </rPr>
      <t>Red:</t>
    </r>
    <r>
      <rPr>
        <sz val="11"/>
        <color theme="1"/>
        <rFont val="Calibri"/>
        <family val="2"/>
        <scheme val="minor"/>
      </rPr>
      <t xml:space="preserve"> Lesser than current</t>
    </r>
  </si>
  <si>
    <r>
      <rPr>
        <b/>
        <sz val="11"/>
        <color rgb="FFFF7C80"/>
        <rFont val="Calibri"/>
        <family val="2"/>
        <scheme val="minor"/>
      </rPr>
      <t>Red:</t>
    </r>
    <r>
      <rPr>
        <sz val="11"/>
        <color theme="1"/>
        <rFont val="Calibri"/>
        <family val="2"/>
        <scheme val="minor"/>
      </rPr>
      <t xml:space="preserve"> Lesser than current</t>
    </r>
  </si>
  <si>
    <r>
      <rPr>
        <b/>
        <sz val="11"/>
        <color rgb="FF00B050"/>
        <rFont val="Calibri"/>
        <family val="2"/>
        <scheme val="minor"/>
      </rPr>
      <t>Green:</t>
    </r>
    <r>
      <rPr>
        <sz val="11"/>
        <color theme="1"/>
        <rFont val="Calibri"/>
        <family val="2"/>
        <scheme val="minor"/>
      </rPr>
      <t xml:space="preserve"> Higher than current</t>
    </r>
  </si>
  <si>
    <r>
      <rPr>
        <b/>
        <sz val="11"/>
        <color rgb="FFFFFF00"/>
        <rFont val="Calibri"/>
        <family val="2"/>
        <scheme val="minor"/>
      </rPr>
      <t>Yellow:</t>
    </r>
    <r>
      <rPr>
        <b/>
        <sz val="11"/>
        <color theme="1"/>
        <rFont val="Calibri"/>
        <family val="2"/>
        <scheme val="minor"/>
      </rPr>
      <t xml:space="preserve"> </t>
    </r>
    <r>
      <rPr>
        <sz val="11"/>
        <color theme="1"/>
        <rFont val="Calibri"/>
        <family val="2"/>
        <scheme val="minor"/>
      </rPr>
      <t>Similar to current</t>
    </r>
  </si>
  <si>
    <r>
      <rPr>
        <b/>
        <sz val="11"/>
        <color rgb="FF0000FF"/>
        <rFont val="Calibri"/>
        <family val="2"/>
        <scheme val="minor"/>
      </rPr>
      <t>Historical : Allocation Senitivity</t>
    </r>
    <r>
      <rPr>
        <sz val="11"/>
        <color theme="1"/>
        <rFont val="Calibri"/>
        <family val="2"/>
        <scheme val="minor"/>
      </rPr>
      <t xml:space="preserve">
(in MM $)</t>
    </r>
  </si>
  <si>
    <t xml:space="preserve">Senitivity of Budget Allocation for "Historical Best" Scenario </t>
  </si>
  <si>
    <t>Responsiveness as Modeled</t>
  </si>
  <si>
    <r>
      <t xml:space="preserve">Responsiveness  reduces by </t>
    </r>
    <r>
      <rPr>
        <u/>
        <sz val="11"/>
        <color theme="1"/>
        <rFont val="Calibri"/>
        <family val="2"/>
        <scheme val="minor"/>
      </rPr>
      <t xml:space="preserve">HALF </t>
    </r>
    <r>
      <rPr>
        <sz val="11"/>
        <color theme="1"/>
        <rFont val="Calibri"/>
        <family val="2"/>
        <scheme val="minor"/>
      </rPr>
      <t>for a given channel</t>
    </r>
  </si>
  <si>
    <r>
      <t xml:space="preserve">Responsiveness is </t>
    </r>
    <r>
      <rPr>
        <u/>
        <sz val="11"/>
        <color theme="1"/>
        <rFont val="Calibri"/>
        <family val="2"/>
        <scheme val="minor"/>
      </rPr>
      <t>DOUBLED</t>
    </r>
    <r>
      <rPr>
        <sz val="11"/>
        <color theme="1"/>
        <rFont val="Calibri"/>
        <family val="2"/>
        <scheme val="minor"/>
      </rPr>
      <t xml:space="preserve"> for a given channel</t>
    </r>
  </si>
  <si>
    <t>Comment</t>
  </si>
  <si>
    <t>No Change</t>
  </si>
  <si>
    <t>Allocation increases if responsiveness is doubled</t>
  </si>
  <si>
    <t>When responsiveness is doubled, allocation increases. Not a big change if responsiveness reduces.</t>
  </si>
  <si>
    <t>When responsiveness is reduced by half, MCM allocation falls. Not a big increase if responsiveness is doubled.</t>
  </si>
  <si>
    <t>Modelled Spend (in MM $)</t>
  </si>
  <si>
    <r>
      <t>2.5% of</t>
    </r>
    <r>
      <rPr>
        <sz val="11"/>
        <color rgb="FF0000FF"/>
        <rFont val="Calibri"/>
        <family val="2"/>
        <scheme val="minor"/>
      </rPr>
      <t xml:space="preserve"> TRx</t>
    </r>
  </si>
  <si>
    <t>3-yr Incr. TRx (in '000)</t>
  </si>
  <si>
    <r>
      <t xml:space="preserve">2.5% of </t>
    </r>
    <r>
      <rPr>
        <sz val="11"/>
        <color rgb="FF0000FF"/>
        <rFont val="Calibri"/>
        <family val="2"/>
        <scheme val="minor"/>
      </rPr>
      <t>TRx</t>
    </r>
  </si>
  <si>
    <t>Modelled Spend 
(in MM $)</t>
  </si>
  <si>
    <t>3-yr Incr. TRx 
(in '000)</t>
  </si>
  <si>
    <t>3-year Incr. TRx</t>
  </si>
  <si>
    <r>
      <t xml:space="preserve">Optimal </t>
    </r>
    <r>
      <rPr>
        <b/>
        <sz val="11"/>
        <color rgb="FF0000FF"/>
        <rFont val="Calibri"/>
        <family val="2"/>
        <scheme val="minor"/>
      </rPr>
      <t>1-year</t>
    </r>
    <r>
      <rPr>
        <sz val="11"/>
        <color theme="1"/>
        <rFont val="Calibri"/>
        <family val="2"/>
        <scheme val="minor"/>
      </rPr>
      <t xml:space="preserve"> Incr. TRx.</t>
    </r>
  </si>
  <si>
    <t>Total After-Tax Incr. Revenues (in MM $)</t>
  </si>
  <si>
    <t>1-year</t>
  </si>
  <si>
    <t>3-year Incr. Revenue</t>
  </si>
  <si>
    <t>Total Incr. TRx</t>
  </si>
  <si>
    <r>
      <t xml:space="preserve">Temp 
Incr. TRxs 
</t>
    </r>
    <r>
      <rPr>
        <sz val="11"/>
        <rFont val="Calibri"/>
        <family val="2"/>
        <scheme val="minor"/>
      </rPr>
      <t>(in '000)</t>
    </r>
  </si>
  <si>
    <r>
      <rPr>
        <b/>
        <sz val="11"/>
        <color rgb="FF0000FF"/>
        <rFont val="Calibri"/>
        <family val="2"/>
        <scheme val="minor"/>
      </rPr>
      <t>Base Case: 
Incr. TRx</t>
    </r>
    <r>
      <rPr>
        <sz val="11"/>
        <color theme="1"/>
        <rFont val="Calibri"/>
        <family val="2"/>
        <scheme val="minor"/>
      </rPr>
      <t xml:space="preserve">
 (in '000)</t>
    </r>
  </si>
  <si>
    <r>
      <t xml:space="preserve">Optimal </t>
    </r>
    <r>
      <rPr>
        <b/>
        <sz val="11"/>
        <color rgb="FF0000FF"/>
        <rFont val="Calibri"/>
        <family val="2"/>
        <scheme val="minor"/>
      </rPr>
      <t>1-year</t>
    </r>
    <r>
      <rPr>
        <sz val="11"/>
        <color theme="1"/>
        <rFont val="Calibri"/>
        <family val="2"/>
        <scheme val="minor"/>
      </rPr>
      <t xml:space="preserve"> Incr. TRx</t>
    </r>
  </si>
  <si>
    <t>Total After-Tax Incr. Revenues 
(in MM $)</t>
  </si>
  <si>
    <r>
      <rPr>
        <b/>
        <sz val="11"/>
        <color rgb="FF0000FF"/>
        <rFont val="Calibri"/>
        <family val="2"/>
        <scheme val="minor"/>
      </rPr>
      <t>All Scenarios: 
Incr. TRx</t>
    </r>
    <r>
      <rPr>
        <sz val="11"/>
        <color theme="1"/>
        <rFont val="Calibri"/>
        <family val="2"/>
        <scheme val="minor"/>
      </rPr>
      <t xml:space="preserve">
 (in '000)</t>
    </r>
  </si>
  <si>
    <t>Increase from Current</t>
  </si>
  <si>
    <r>
      <rPr>
        <b/>
        <sz val="11"/>
        <color rgb="FF0000FF"/>
        <rFont val="Calibri"/>
        <family val="2"/>
        <scheme val="minor"/>
      </rPr>
      <t>Competitive: 
Incr. TRx</t>
    </r>
    <r>
      <rPr>
        <sz val="11"/>
        <color theme="1"/>
        <rFont val="Calibri"/>
        <family val="2"/>
        <scheme val="minor"/>
      </rPr>
      <t xml:space="preserve">
 (in '000)</t>
    </r>
  </si>
  <si>
    <r>
      <rPr>
        <b/>
        <sz val="11"/>
        <color rgb="FF0000FF"/>
        <rFont val="Calibri"/>
        <family val="2"/>
        <scheme val="minor"/>
      </rPr>
      <t>Historical: 
Incr. TRx</t>
    </r>
    <r>
      <rPr>
        <sz val="11"/>
        <color theme="1"/>
        <rFont val="Calibri"/>
        <family val="2"/>
        <scheme val="minor"/>
      </rPr>
      <t xml:space="preserve">
 (in '000)</t>
    </r>
  </si>
  <si>
    <r>
      <rPr>
        <b/>
        <sz val="11"/>
        <color rgb="FF0000FF"/>
        <rFont val="Calibri"/>
        <family val="2"/>
        <scheme val="minor"/>
      </rPr>
      <t>After Tax 3-year Incr. Revenue</t>
    </r>
    <r>
      <rPr>
        <sz val="11"/>
        <color theme="1"/>
        <rFont val="Calibri"/>
        <family val="2"/>
        <scheme val="minor"/>
      </rPr>
      <t xml:space="preserve"> 
(in MM $)</t>
    </r>
  </si>
  <si>
    <t>Janvia Family Pharmacy Acquisition</t>
  </si>
  <si>
    <t>Janvia Family Pharmacy  Acquisition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</si>
</sst>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5" formatCode="&quot;$&quot;#,##0_);\(&quot;$&quot;#,##0\)"/>
    <numFmt numFmtId="6" formatCode="&quot;$&quot;#,##0_);[Red]\(&quot;$&quot;#,##0\)"/>
    <numFmt numFmtId="8" formatCode="&quot;$&quot;#,##0.00_);[Red]\(&quot;$&quot;#,##0.00\)"/>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quot;$&quot;#,##0.0_);\(&quot;$&quot;#,##0.0\)"/>
    <numFmt numFmtId="168" formatCode="&quot;$&quot;0.0,,"/>
    <numFmt numFmtId="169" formatCode="&quot;$&quot;0,,"/>
    <numFmt numFmtId="170" formatCode="&quot;$&quot;0,000,,"/>
    <numFmt numFmtId="171" formatCode="&quot;$&quot;#,##0.0"/>
    <numFmt numFmtId="172" formatCode="#,###,"/>
    <numFmt numFmtId="173" formatCode="0.#,"/>
    <numFmt numFmtId="174" formatCode="#,"/>
  </numFmts>
  <fonts count="33" x14ac:knownFonts="1">
    <font>
      <sz val="11"/>
      <color theme="1"/>
      <name val="Calibri"/>
      <family val="2"/>
      <scheme val="minor"/>
    </font>
    <font>
      <sz val="11"/>
      <color theme="1"/>
      <name val="Calibri"/>
      <family val="2"/>
      <scheme val="minor"/>
    </font>
    <font>
      <b/>
      <sz val="11"/>
      <color theme="1"/>
      <name val="Calibri"/>
      <family val="2"/>
      <scheme val="minor"/>
    </font>
    <font>
      <sz val="11"/>
      <color rgb="FF0000FF"/>
      <name val="Calibri"/>
      <family val="2"/>
      <scheme val="minor"/>
    </font>
    <font>
      <u/>
      <sz val="11"/>
      <color rgb="FF0000FF"/>
      <name val="Calibri"/>
      <family val="2"/>
      <scheme val="minor"/>
    </font>
    <font>
      <u/>
      <sz val="11"/>
      <color theme="1"/>
      <name val="Calibri"/>
      <family val="2"/>
      <scheme val="minor"/>
    </font>
    <font>
      <sz val="11"/>
      <color rgb="FFFF0000"/>
      <name val="Calibri"/>
      <family val="2"/>
      <scheme val="minor"/>
    </font>
    <font>
      <b/>
      <sz val="11"/>
      <color rgb="FF0000FF"/>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1"/>
      <color rgb="FF00B050"/>
      <name val="Calibri"/>
      <family val="2"/>
      <scheme val="minor"/>
    </font>
    <font>
      <sz val="10"/>
      <color theme="1"/>
      <name val="Calibri"/>
      <family val="2"/>
      <scheme val="minor"/>
    </font>
    <font>
      <sz val="10"/>
      <name val="Arial"/>
      <family val="2"/>
    </font>
    <font>
      <sz val="10"/>
      <name val="MS Sans Serif"/>
      <family val="2"/>
    </font>
    <font>
      <b/>
      <sz val="10"/>
      <color rgb="FF000000"/>
      <name val="Arial"/>
      <family val="2"/>
    </font>
    <font>
      <b/>
      <sz val="11"/>
      <color rgb="FF00B050"/>
      <name val="Calibri"/>
      <family val="2"/>
      <scheme val="minor"/>
    </font>
    <font>
      <sz val="11"/>
      <color rgb="FFFF7C80"/>
      <name val="Calibri"/>
      <family val="2"/>
      <scheme val="minor"/>
    </font>
    <font>
      <sz val="11"/>
      <color rgb="FFFFFF00"/>
      <name val="Calibri"/>
      <family val="2"/>
      <scheme val="minor"/>
    </font>
    <font>
      <b/>
      <sz val="11"/>
      <color rgb="FFFF7C80"/>
      <name val="Calibri"/>
      <family val="2"/>
      <scheme val="minor"/>
    </font>
    <font>
      <b/>
      <sz val="11"/>
      <color rgb="FFFFFF00"/>
      <name val="Calibri"/>
      <family val="2"/>
      <scheme val="minor"/>
    </font>
    <font>
      <sz val="11"/>
      <name val="Calibri"/>
      <family val="2"/>
      <scheme val="minor"/>
    </font>
  </fonts>
  <fills count="40">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CC"/>
        <bgColor indexed="64"/>
      </patternFill>
    </fill>
    <fill>
      <patternFill patternType="solid">
        <fgColor rgb="FF00B050"/>
        <bgColor indexed="64"/>
      </patternFill>
    </fill>
    <fill>
      <patternFill patternType="solid">
        <fgColor rgb="FFFF7C8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99"/>
        <bgColor indexed="64"/>
      </patternFill>
    </fill>
    <fill>
      <patternFill patternType="solid">
        <fgColor rgb="FFFFFF0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double">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s>
  <cellStyleXfs count="57">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8" fillId="0" borderId="0" applyNumberFormat="0" applyFill="0" applyBorder="0" applyAlignment="0" applyProtection="0"/>
    <xf numFmtId="0" fontId="9" fillId="0" borderId="7" applyNumberFormat="0" applyFill="0" applyAlignment="0" applyProtection="0"/>
    <xf numFmtId="0" fontId="10" fillId="0" borderId="8" applyNumberFormat="0" applyFill="0" applyAlignment="0" applyProtection="0"/>
    <xf numFmtId="0" fontId="11" fillId="0" borderId="9" applyNumberFormat="0" applyFill="0" applyAlignment="0" applyProtection="0"/>
    <xf numFmtId="0" fontId="11" fillId="0" borderId="0" applyNumberFormat="0" applyFill="0" applyBorder="0" applyAlignment="0" applyProtection="0"/>
    <xf numFmtId="0" fontId="12" fillId="7" borderId="0" applyNumberFormat="0" applyBorder="0" applyAlignment="0" applyProtection="0"/>
    <xf numFmtId="0" fontId="13" fillId="8" borderId="0" applyNumberFormat="0" applyBorder="0" applyAlignment="0" applyProtection="0"/>
    <xf numFmtId="0" fontId="14" fillId="9" borderId="0" applyNumberFormat="0" applyBorder="0" applyAlignment="0" applyProtection="0"/>
    <xf numFmtId="0" fontId="15" fillId="10" borderId="10" applyNumberFormat="0" applyAlignment="0" applyProtection="0"/>
    <xf numFmtId="0" fontId="16" fillId="11" borderId="11" applyNumberFormat="0" applyAlignment="0" applyProtection="0"/>
    <xf numFmtId="0" fontId="17" fillId="11" borderId="10" applyNumberFormat="0" applyAlignment="0" applyProtection="0"/>
    <xf numFmtId="0" fontId="18" fillId="0" borderId="12" applyNumberFormat="0" applyFill="0" applyAlignment="0" applyProtection="0"/>
    <xf numFmtId="0" fontId="19" fillId="12" borderId="13" applyNumberFormat="0" applyAlignment="0" applyProtection="0"/>
    <xf numFmtId="0" fontId="6" fillId="0" borderId="0" applyNumberFormat="0" applyFill="0" applyBorder="0" applyAlignment="0" applyProtection="0"/>
    <xf numFmtId="0" fontId="1" fillId="13" borderId="14" applyNumberFormat="0" applyFont="0" applyAlignment="0" applyProtection="0"/>
    <xf numFmtId="0" fontId="20" fillId="0" borderId="0" applyNumberFormat="0" applyFill="0" applyBorder="0" applyAlignment="0" applyProtection="0"/>
    <xf numFmtId="0" fontId="2" fillId="0" borderId="15" applyNumberFormat="0" applyFill="0" applyAlignment="0" applyProtection="0"/>
    <xf numFmtId="0" fontId="2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1" fillId="25" borderId="0" applyNumberFormat="0" applyBorder="0" applyAlignment="0" applyProtection="0"/>
    <xf numFmtId="0" fontId="2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1" fillId="29" borderId="0" applyNumberFormat="0" applyBorder="0" applyAlignment="0" applyProtection="0"/>
    <xf numFmtId="0" fontId="2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33" borderId="0" applyNumberFormat="0" applyBorder="0" applyAlignment="0" applyProtection="0"/>
    <xf numFmtId="0" fontId="2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1" fillId="37" borderId="0" applyNumberFormat="0" applyBorder="0" applyAlignment="0" applyProtection="0"/>
    <xf numFmtId="0" fontId="24" fillId="0" borderId="0"/>
    <xf numFmtId="43" fontId="24" fillId="0" borderId="0" applyFont="0" applyFill="0" applyBorder="0" applyAlignment="0" applyProtection="0"/>
    <xf numFmtId="43" fontId="24" fillId="0" borderId="0" applyFont="0" applyFill="0" applyBorder="0" applyAlignment="0" applyProtection="0"/>
    <xf numFmtId="43" fontId="25" fillId="0" borderId="0" applyFont="0" applyFill="0" applyBorder="0" applyAlignment="0" applyProtection="0"/>
    <xf numFmtId="44" fontId="24" fillId="0" borderId="0" applyFont="0" applyFill="0" applyBorder="0" applyAlignment="0" applyProtection="0"/>
    <xf numFmtId="0" fontId="24" fillId="0" borderId="0"/>
    <xf numFmtId="0" fontId="25" fillId="0" borderId="0"/>
    <xf numFmtId="9" fontId="25" fillId="0" borderId="0" applyFont="0" applyFill="0" applyBorder="0" applyAlignment="0" applyProtection="0"/>
    <xf numFmtId="0" fontId="26" fillId="0" borderId="0"/>
    <xf numFmtId="0" fontId="26" fillId="0" borderId="0"/>
    <xf numFmtId="43" fontId="26" fillId="0" borderId="0" applyFont="0" applyFill="0" applyBorder="0" applyAlignment="0" applyProtection="0"/>
    <xf numFmtId="0" fontId="26" fillId="0" borderId="0"/>
  </cellStyleXfs>
  <cellXfs count="179">
    <xf numFmtId="0" fontId="0" fillId="0" borderId="0" xfId="0"/>
    <xf numFmtId="0" fontId="0" fillId="0" borderId="0" xfId="0" applyAlignment="1">
      <alignment wrapText="1"/>
    </xf>
    <xf numFmtId="164" fontId="0" fillId="0" borderId="0" xfId="1" applyNumberFormat="1" applyFont="1"/>
    <xf numFmtId="164" fontId="0" fillId="0" borderId="0" xfId="0" applyNumberFormat="1"/>
    <xf numFmtId="0" fontId="0" fillId="0" borderId="0" xfId="0" applyAlignment="1"/>
    <xf numFmtId="0" fontId="0" fillId="0" borderId="2" xfId="0" applyBorder="1"/>
    <xf numFmtId="164" fontId="0" fillId="0" borderId="2" xfId="1" applyNumberFormat="1" applyFont="1" applyBorder="1"/>
    <xf numFmtId="0" fontId="0" fillId="0" borderId="3" xfId="0" applyBorder="1"/>
    <xf numFmtId="164" fontId="0" fillId="0" borderId="3" xfId="1" applyNumberFormat="1" applyFont="1" applyBorder="1"/>
    <xf numFmtId="0" fontId="0" fillId="0" borderId="4" xfId="0" applyBorder="1"/>
    <xf numFmtId="164" fontId="0" fillId="0" borderId="4" xfId="1" applyNumberFormat="1" applyFont="1" applyBorder="1"/>
    <xf numFmtId="0" fontId="3" fillId="0" borderId="3" xfId="0" applyFont="1" applyBorder="1"/>
    <xf numFmtId="0" fontId="2" fillId="3" borderId="1" xfId="0" applyFont="1" applyFill="1" applyBorder="1"/>
    <xf numFmtId="164" fontId="2" fillId="3" borderId="1" xfId="0" applyNumberFormat="1" applyFont="1" applyFill="1" applyBorder="1"/>
    <xf numFmtId="164" fontId="2" fillId="3" borderId="1" xfId="1" applyNumberFormat="1" applyFont="1" applyFill="1" applyBorder="1"/>
    <xf numFmtId="0" fontId="2" fillId="2" borderId="1" xfId="0" applyFont="1" applyFill="1" applyBorder="1" applyAlignment="1">
      <alignment wrapText="1"/>
    </xf>
    <xf numFmtId="9" fontId="2" fillId="3" borderId="1" xfId="2" applyFont="1" applyFill="1" applyBorder="1"/>
    <xf numFmtId="0" fontId="0" fillId="0" borderId="1" xfId="0" applyBorder="1" applyAlignment="1">
      <alignment vertical="center" wrapText="1"/>
    </xf>
    <xf numFmtId="0" fontId="2" fillId="2" borderId="1" xfId="0" applyFont="1" applyFill="1" applyBorder="1" applyAlignment="1">
      <alignment horizontal="center" vertical="center"/>
    </xf>
    <xf numFmtId="0" fontId="0" fillId="2" borderId="1" xfId="0" applyFill="1" applyBorder="1"/>
    <xf numFmtId="0" fontId="0" fillId="2" borderId="1" xfId="0" applyFill="1" applyBorder="1" applyAlignment="1">
      <alignment wrapText="1"/>
    </xf>
    <xf numFmtId="0" fontId="0" fillId="2" borderId="1" xfId="0" applyFill="1" applyBorder="1" applyAlignment="1">
      <alignment vertical="center" wrapText="1"/>
    </xf>
    <xf numFmtId="5" fontId="0" fillId="0" borderId="1" xfId="1" applyNumberFormat="1" applyFont="1" applyBorder="1" applyAlignment="1">
      <alignment vertical="center" wrapText="1"/>
    </xf>
    <xf numFmtId="3" fontId="0" fillId="0" borderId="1" xfId="0" applyNumberFormat="1" applyBorder="1" applyAlignment="1">
      <alignment vertical="center" wrapText="1"/>
    </xf>
    <xf numFmtId="165" fontId="0" fillId="0" borderId="1" xfId="2" applyNumberFormat="1" applyFont="1" applyBorder="1" applyAlignment="1">
      <alignment vertical="center" wrapText="1"/>
    </xf>
    <xf numFmtId="10" fontId="0" fillId="0" borderId="1" xfId="2" applyNumberFormat="1" applyFont="1" applyBorder="1" applyAlignment="1">
      <alignment vertical="center" wrapText="1"/>
    </xf>
    <xf numFmtId="166" fontId="0" fillId="0" borderId="1" xfId="3" applyNumberFormat="1" applyFont="1" applyBorder="1" applyAlignment="1">
      <alignment vertical="center" wrapText="1"/>
    </xf>
    <xf numFmtId="164" fontId="0" fillId="0" borderId="1" xfId="1" applyNumberFormat="1" applyFont="1" applyBorder="1" applyAlignment="1">
      <alignment horizontal="right" vertical="center" wrapText="1"/>
    </xf>
    <xf numFmtId="6" fontId="0" fillId="0" borderId="1" xfId="0" applyNumberFormat="1" applyBorder="1" applyAlignment="1">
      <alignment horizontal="right" vertical="center"/>
    </xf>
    <xf numFmtId="8" fontId="0" fillId="0" borderId="1" xfId="0" applyNumberFormat="1" applyBorder="1" applyAlignment="1">
      <alignment horizontal="right" vertical="center"/>
    </xf>
    <xf numFmtId="0" fontId="2" fillId="2" borderId="1" xfId="0" applyFont="1" applyFill="1" applyBorder="1" applyAlignment="1">
      <alignment vertical="center" wrapText="1"/>
    </xf>
    <xf numFmtId="167" fontId="0" fillId="3" borderId="1" xfId="1" applyNumberFormat="1" applyFont="1" applyFill="1" applyBorder="1" applyAlignment="1">
      <alignment vertical="center" wrapText="1"/>
    </xf>
    <xf numFmtId="6" fontId="0" fillId="0" borderId="1" xfId="0" applyNumberFormat="1" applyBorder="1" applyAlignment="1">
      <alignment horizontal="right" vertical="center" wrapText="1"/>
    </xf>
    <xf numFmtId="10" fontId="0" fillId="0" borderId="1" xfId="2" applyNumberFormat="1" applyFont="1" applyBorder="1" applyAlignment="1">
      <alignment horizontal="right" vertical="center" wrapText="1"/>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4" borderId="1" xfId="0" applyFill="1" applyBorder="1"/>
    <xf numFmtId="168" fontId="0" fillId="4" borderId="1" xfId="0" applyNumberFormat="1" applyFill="1" applyBorder="1"/>
    <xf numFmtId="9" fontId="0" fillId="4" borderId="1" xfId="2" applyFont="1" applyFill="1" applyBorder="1"/>
    <xf numFmtId="168" fontId="0" fillId="0" borderId="2" xfId="0" applyNumberFormat="1" applyBorder="1"/>
    <xf numFmtId="9" fontId="0" fillId="0" borderId="2" xfId="2" applyFont="1" applyBorder="1"/>
    <xf numFmtId="168" fontId="0" fillId="0" borderId="3" xfId="0" applyNumberFormat="1" applyBorder="1"/>
    <xf numFmtId="9" fontId="0" fillId="0" borderId="3" xfId="2" applyFont="1" applyBorder="1"/>
    <xf numFmtId="168" fontId="0" fillId="0" borderId="4" xfId="0" applyNumberFormat="1" applyBorder="1"/>
    <xf numFmtId="9" fontId="0" fillId="0" borderId="4" xfId="2" applyFont="1" applyBorder="1"/>
    <xf numFmtId="9" fontId="2" fillId="4" borderId="1" xfId="2" applyFont="1" applyFill="1" applyBorder="1"/>
    <xf numFmtId="168" fontId="0" fillId="5" borderId="1" xfId="0" applyNumberFormat="1" applyFill="1" applyBorder="1"/>
    <xf numFmtId="168" fontId="6" fillId="6" borderId="1" xfId="0" applyNumberFormat="1" applyFont="1" applyFill="1" applyBorder="1"/>
    <xf numFmtId="168" fontId="0" fillId="6" borderId="1" xfId="0" applyNumberFormat="1" applyFill="1" applyBorder="1"/>
    <xf numFmtId="9" fontId="1" fillId="0" borderId="0" xfId="2" applyFont="1" applyFill="1" applyBorder="1"/>
    <xf numFmtId="169" fontId="0" fillId="4" borderId="1" xfId="0" applyNumberFormat="1" applyFill="1" applyBorder="1"/>
    <xf numFmtId="168" fontId="0" fillId="3" borderId="2" xfId="0" applyNumberFormat="1" applyFill="1" applyBorder="1"/>
    <xf numFmtId="168" fontId="0" fillId="3" borderId="3" xfId="0" applyNumberFormat="1" applyFill="1" applyBorder="1"/>
    <xf numFmtId="168" fontId="0" fillId="3" borderId="4" xfId="0" applyNumberFormat="1" applyFill="1" applyBorder="1"/>
    <xf numFmtId="168" fontId="0" fillId="3" borderId="1" xfId="0" applyNumberFormat="1" applyFill="1" applyBorder="1"/>
    <xf numFmtId="0" fontId="0" fillId="3" borderId="1" xfId="0" applyFill="1" applyBorder="1" applyAlignment="1">
      <alignment horizontal="center" vertical="center"/>
    </xf>
    <xf numFmtId="168" fontId="22" fillId="5" borderId="1" xfId="0" applyNumberFormat="1" applyFont="1" applyFill="1" applyBorder="1"/>
    <xf numFmtId="168" fontId="0" fillId="38" borderId="1" xfId="0" applyNumberFormat="1" applyFill="1" applyBorder="1"/>
    <xf numFmtId="6" fontId="0" fillId="0" borderId="0" xfId="0" applyNumberFormat="1"/>
    <xf numFmtId="0" fontId="0" fillId="0" borderId="0" xfId="0"/>
    <xf numFmtId="0" fontId="0" fillId="4" borderId="1" xfId="0" applyFill="1" applyBorder="1"/>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168" fontId="22" fillId="6" borderId="4" xfId="0" applyNumberFormat="1" applyFont="1" applyFill="1" applyBorder="1"/>
    <xf numFmtId="168" fontId="0" fillId="6" borderId="2" xfId="0" applyNumberFormat="1" applyFill="1" applyBorder="1"/>
    <xf numFmtId="170" fontId="0" fillId="3" borderId="1" xfId="0" applyNumberFormat="1" applyFill="1" applyBorder="1"/>
    <xf numFmtId="168" fontId="0" fillId="0" borderId="2" xfId="0" applyNumberFormat="1" applyFill="1" applyBorder="1"/>
    <xf numFmtId="168" fontId="0" fillId="0" borderId="3" xfId="0" applyNumberFormat="1" applyFill="1" applyBorder="1"/>
    <xf numFmtId="168" fontId="0" fillId="0" borderId="4" xfId="0" applyNumberFormat="1" applyFill="1" applyBorder="1"/>
    <xf numFmtId="0" fontId="0" fillId="0" borderId="2" xfId="0" applyFill="1" applyBorder="1" applyAlignment="1">
      <alignment horizontal="center" vertical="center" wrapText="1"/>
    </xf>
    <xf numFmtId="0" fontId="0" fillId="0" borderId="2" xfId="0" applyFill="1" applyBorder="1" applyAlignment="1">
      <alignment horizontal="center" vertical="center"/>
    </xf>
    <xf numFmtId="169" fontId="0" fillId="0" borderId="4" xfId="0" applyNumberFormat="1" applyFill="1" applyBorder="1"/>
    <xf numFmtId="9" fontId="2" fillId="4" borderId="5" xfId="2" applyFont="1" applyFill="1" applyBorder="1" applyAlignment="1"/>
    <xf numFmtId="168" fontId="0" fillId="4" borderId="0" xfId="0" applyNumberFormat="1" applyFill="1" applyBorder="1"/>
    <xf numFmtId="168" fontId="0" fillId="4" borderId="2" xfId="0" applyNumberFormat="1" applyFill="1" applyBorder="1"/>
    <xf numFmtId="9" fontId="2" fillId="4" borderId="19" xfId="2" applyFont="1" applyFill="1" applyBorder="1" applyAlignment="1"/>
    <xf numFmtId="9" fontId="2" fillId="4" borderId="18" xfId="2" applyFont="1" applyFill="1" applyBorder="1" applyAlignment="1"/>
    <xf numFmtId="168" fontId="0" fillId="5" borderId="2" xfId="0" applyNumberFormat="1" applyFill="1" applyBorder="1"/>
    <xf numFmtId="9" fontId="0" fillId="4" borderId="19" xfId="2" applyFont="1" applyFill="1" applyBorder="1" applyAlignment="1"/>
    <xf numFmtId="171" fontId="0" fillId="0" borderId="0" xfId="0" applyNumberFormat="1"/>
    <xf numFmtId="169" fontId="2" fillId="4" borderId="1" xfId="0" applyNumberFormat="1" applyFont="1" applyFill="1" applyBorder="1"/>
    <xf numFmtId="0" fontId="0" fillId="2" borderId="0" xfId="0" applyFill="1"/>
    <xf numFmtId="0" fontId="0" fillId="2" borderId="1" xfId="0" applyFill="1" applyBorder="1" applyAlignment="1">
      <alignment horizontal="center" vertical="center" wrapText="1"/>
    </xf>
    <xf numFmtId="0" fontId="0" fillId="0" borderId="5" xfId="0" applyFill="1" applyBorder="1" applyAlignment="1">
      <alignment horizontal="center" vertical="center" wrapText="1"/>
    </xf>
    <xf numFmtId="0" fontId="0" fillId="2" borderId="2" xfId="0" applyFill="1" applyBorder="1" applyAlignment="1">
      <alignment horizontal="center" vertical="center"/>
    </xf>
    <xf numFmtId="0" fontId="0" fillId="0" borderId="3" xfId="0" applyFill="1" applyBorder="1"/>
    <xf numFmtId="0" fontId="0" fillId="0" borderId="4" xfId="0" applyFill="1" applyBorder="1"/>
    <xf numFmtId="168" fontId="0" fillId="5" borderId="4" xfId="0" applyNumberFormat="1" applyFill="1" applyBorder="1"/>
    <xf numFmtId="168" fontId="22" fillId="5" borderId="4" xfId="0" applyNumberFormat="1" applyFont="1" applyFill="1" applyBorder="1"/>
    <xf numFmtId="168" fontId="0" fillId="39" borderId="2" xfId="0" applyNumberFormat="1" applyFill="1" applyBorder="1"/>
    <xf numFmtId="168" fontId="0" fillId="6" borderId="4" xfId="0" applyNumberFormat="1" applyFill="1" applyBorder="1"/>
    <xf numFmtId="168" fontId="22" fillId="39" borderId="1" xfId="0" applyNumberFormat="1" applyFont="1" applyFill="1" applyBorder="1"/>
    <xf numFmtId="168" fontId="0" fillId="39" borderId="1" xfId="0" applyNumberFormat="1" applyFill="1" applyBorder="1"/>
    <xf numFmtId="0" fontId="0" fillId="0" borderId="1" xfId="0" applyBorder="1" applyAlignment="1">
      <alignment wrapText="1"/>
    </xf>
    <xf numFmtId="0" fontId="0" fillId="0" borderId="3" xfId="0" applyBorder="1" applyAlignment="1"/>
    <xf numFmtId="165" fontId="0" fillId="0" borderId="4" xfId="2" applyNumberFormat="1" applyFont="1" applyBorder="1" applyAlignment="1">
      <alignment vertical="center" wrapText="1"/>
    </xf>
    <xf numFmtId="167" fontId="0" fillId="3" borderId="4" xfId="1" applyNumberFormat="1" applyFont="1" applyFill="1" applyBorder="1" applyAlignment="1">
      <alignment vertical="center" wrapText="1"/>
    </xf>
    <xf numFmtId="168" fontId="0" fillId="0" borderId="1" xfId="0" applyNumberFormat="1" applyFill="1" applyBorder="1" applyAlignment="1">
      <alignment wrapText="1"/>
    </xf>
    <xf numFmtId="0" fontId="0" fillId="0" borderId="1" xfId="0" applyBorder="1" applyAlignment="1">
      <alignment horizontal="center" vertical="center"/>
    </xf>
    <xf numFmtId="172" fontId="0" fillId="0" borderId="4" xfId="3" applyNumberFormat="1" applyFont="1" applyBorder="1" applyAlignment="1">
      <alignment vertical="center" wrapText="1"/>
    </xf>
    <xf numFmtId="172" fontId="0" fillId="0" borderId="1" xfId="0" applyNumberFormat="1" applyBorder="1" applyAlignment="1">
      <alignment vertical="center" wrapText="1"/>
    </xf>
    <xf numFmtId="172" fontId="0" fillId="0" borderId="1" xfId="3" applyNumberFormat="1" applyFont="1" applyBorder="1" applyAlignment="1">
      <alignment vertical="center" wrapText="1"/>
    </xf>
    <xf numFmtId="0" fontId="0" fillId="2" borderId="6" xfId="0" applyFill="1" applyBorder="1" applyAlignment="1">
      <alignment vertical="center" wrapText="1"/>
    </xf>
    <xf numFmtId="0" fontId="0" fillId="0" borderId="0" xfId="0"/>
    <xf numFmtId="168" fontId="0" fillId="0" borderId="4" xfId="0" applyNumberFormat="1" applyFill="1" applyBorder="1" applyAlignment="1">
      <alignment vertical="center" wrapText="1"/>
    </xf>
    <xf numFmtId="168" fontId="0" fillId="0" borderId="1" xfId="0" applyNumberFormat="1" applyFill="1" applyBorder="1" applyAlignment="1">
      <alignment vertical="center" wrapText="1"/>
    </xf>
    <xf numFmtId="169" fontId="0" fillId="2" borderId="4" xfId="0" applyNumberFormat="1" applyFill="1" applyBorder="1" applyAlignment="1">
      <alignment horizontal="center"/>
    </xf>
    <xf numFmtId="0" fontId="0" fillId="4" borderId="22" xfId="0" applyFill="1" applyBorder="1"/>
    <xf numFmtId="0" fontId="0" fillId="0" borderId="0" xfId="0" applyBorder="1" applyAlignment="1">
      <alignment horizontal="center" wrapText="1"/>
    </xf>
    <xf numFmtId="169" fontId="0" fillId="0" borderId="19" xfId="0" applyNumberFormat="1" applyFill="1" applyBorder="1"/>
    <xf numFmtId="169" fontId="0" fillId="4" borderId="1" xfId="0" applyNumberFormat="1" applyFill="1" applyBorder="1" applyAlignment="1">
      <alignment horizontal="center" vertical="center"/>
    </xf>
    <xf numFmtId="169" fontId="0" fillId="3" borderId="1" xfId="0" applyNumberFormat="1" applyFill="1" applyBorder="1" applyAlignment="1">
      <alignment horizontal="center" vertical="center"/>
    </xf>
    <xf numFmtId="9" fontId="2" fillId="4" borderId="1" xfId="2" applyFont="1" applyFill="1" applyBorder="1" applyAlignment="1">
      <alignment horizontal="center" vertical="center"/>
    </xf>
    <xf numFmtId="170" fontId="0" fillId="3" borderId="1" xfId="0" applyNumberFormat="1" applyFill="1" applyBorder="1" applyAlignment="1">
      <alignment horizontal="center" vertical="center"/>
    </xf>
    <xf numFmtId="0" fontId="0" fillId="3" borderId="2" xfId="0" applyFill="1" applyBorder="1" applyAlignment="1">
      <alignment horizontal="center" vertical="center"/>
    </xf>
    <xf numFmtId="172" fontId="0" fillId="0" borderId="23" xfId="0" applyNumberFormat="1" applyBorder="1"/>
    <xf numFmtId="173" fontId="0" fillId="0" borderId="4" xfId="0" applyNumberFormat="1" applyBorder="1"/>
    <xf numFmtId="172" fontId="0" fillId="3" borderId="2" xfId="0" applyNumberFormat="1" applyFill="1" applyBorder="1"/>
    <xf numFmtId="0" fontId="0" fillId="0" borderId="16" xfId="0" applyBorder="1"/>
    <xf numFmtId="0" fontId="0" fillId="0" borderId="18" xfId="0" applyBorder="1"/>
    <xf numFmtId="172" fontId="0" fillId="4" borderId="25" xfId="0" applyNumberFormat="1" applyFill="1" applyBorder="1"/>
    <xf numFmtId="172" fontId="0" fillId="0" borderId="4" xfId="0" applyNumberFormat="1" applyBorder="1"/>
    <xf numFmtId="172" fontId="0" fillId="3" borderId="3" xfId="0" applyNumberFormat="1" applyFill="1" applyBorder="1"/>
    <xf numFmtId="172" fontId="0" fillId="0" borderId="3" xfId="0" applyNumberFormat="1" applyBorder="1"/>
    <xf numFmtId="172" fontId="0" fillId="0" borderId="18" xfId="0" applyNumberFormat="1" applyBorder="1"/>
    <xf numFmtId="0" fontId="0" fillId="0" borderId="23" xfId="0" applyBorder="1"/>
    <xf numFmtId="172" fontId="0" fillId="0" borderId="16" xfId="0" applyNumberFormat="1" applyBorder="1"/>
    <xf numFmtId="172" fontId="0" fillId="3" borderId="4" xfId="0" applyNumberFormat="1" applyFill="1" applyBorder="1"/>
    <xf numFmtId="172" fontId="0" fillId="0" borderId="2" xfId="0" applyNumberFormat="1" applyBorder="1"/>
    <xf numFmtId="173" fontId="0" fillId="0" borderId="3" xfId="0" applyNumberFormat="1" applyBorder="1"/>
    <xf numFmtId="172" fontId="0" fillId="3" borderId="25" xfId="0" applyNumberFormat="1" applyFill="1" applyBorder="1"/>
    <xf numFmtId="174" fontId="0" fillId="0" borderId="4" xfId="0" applyNumberFormat="1" applyBorder="1"/>
    <xf numFmtId="174" fontId="0" fillId="3" borderId="3" xfId="0" applyNumberFormat="1" applyFill="1" applyBorder="1"/>
    <xf numFmtId="174" fontId="0" fillId="0" borderId="3" xfId="0" applyNumberFormat="1" applyBorder="1"/>
    <xf numFmtId="174" fontId="0" fillId="0" borderId="18" xfId="0" applyNumberFormat="1" applyBorder="1"/>
    <xf numFmtId="174" fontId="0" fillId="0" borderId="23" xfId="0" applyNumberFormat="1" applyBorder="1"/>
    <xf numFmtId="174" fontId="0" fillId="3" borderId="4" xfId="0" applyNumberFormat="1" applyFill="1" applyBorder="1"/>
    <xf numFmtId="0" fontId="23" fillId="0" borderId="2" xfId="0" applyFont="1" applyBorder="1"/>
    <xf numFmtId="0" fontId="23" fillId="0" borderId="3" xfId="0" applyFont="1" applyBorder="1"/>
    <xf numFmtId="3" fontId="23" fillId="0" borderId="2" xfId="3" applyNumberFormat="1" applyFont="1" applyFill="1" applyBorder="1"/>
    <xf numFmtId="3" fontId="23" fillId="0" borderId="3" xfId="3" applyNumberFormat="1" applyFont="1" applyFill="1" applyBorder="1"/>
    <xf numFmtId="0" fontId="3" fillId="0" borderId="3" xfId="0" applyFont="1" applyBorder="1" applyAlignment="1">
      <alignment horizontal="left" vertical="center"/>
    </xf>
    <xf numFmtId="164" fontId="0" fillId="0" borderId="3" xfId="1" applyNumberFormat="1" applyFont="1" applyBorder="1" applyAlignment="1">
      <alignment horizontal="center" vertical="center"/>
    </xf>
    <xf numFmtId="0" fontId="2" fillId="2" borderId="1" xfId="0" applyFont="1" applyFill="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left" wrapText="1"/>
    </xf>
    <xf numFmtId="5" fontId="0" fillId="0" borderId="1" xfId="1" applyNumberFormat="1" applyFont="1" applyBorder="1" applyAlignment="1">
      <alignment horizontal="center" vertical="center" wrapText="1"/>
    </xf>
    <xf numFmtId="0" fontId="0" fillId="0" borderId="1" xfId="0" applyBorder="1" applyAlignment="1">
      <alignment horizontal="center" vertical="center" wrapText="1"/>
    </xf>
    <xf numFmtId="5" fontId="0" fillId="0" borderId="2" xfId="1" applyNumberFormat="1" applyFont="1" applyBorder="1" applyAlignment="1">
      <alignment horizontal="center" vertical="center" wrapText="1"/>
    </xf>
    <xf numFmtId="5" fontId="0" fillId="0" borderId="4" xfId="1" applyNumberFormat="1" applyFont="1" applyBorder="1" applyAlignment="1">
      <alignment horizontal="center" vertical="center" wrapText="1"/>
    </xf>
    <xf numFmtId="0" fontId="0" fillId="2" borderId="1" xfId="0" applyFill="1" applyBorder="1" applyAlignment="1">
      <alignment horizontal="center" vertical="center" wrapText="1"/>
    </xf>
    <xf numFmtId="0" fontId="0" fillId="3" borderId="5" xfId="0" applyFill="1" applyBorder="1" applyAlignment="1">
      <alignment horizontal="center" vertical="center"/>
    </xf>
    <xf numFmtId="0" fontId="0" fillId="3" borderId="6" xfId="0" applyFill="1" applyBorder="1" applyAlignment="1">
      <alignment horizontal="center" vertical="center"/>
    </xf>
    <xf numFmtId="169" fontId="0" fillId="2" borderId="4" xfId="0" applyNumberFormat="1" applyFill="1" applyBorder="1" applyAlignment="1">
      <alignment horizont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1" xfId="0" applyFill="1" applyBorder="1" applyAlignment="1">
      <alignment horizontal="center" vertical="center"/>
    </xf>
    <xf numFmtId="0" fontId="7" fillId="2" borderId="1" xfId="0" applyFont="1" applyFill="1" applyBorder="1" applyAlignment="1">
      <alignment horizontal="center" vertical="center" wrapText="1"/>
    </xf>
    <xf numFmtId="0" fontId="0" fillId="0" borderId="21" xfId="0" applyBorder="1" applyAlignment="1">
      <alignment horizontal="center"/>
    </xf>
    <xf numFmtId="0" fontId="0" fillId="0" borderId="20" xfId="0" applyBorder="1" applyAlignment="1">
      <alignment horizontal="center"/>
    </xf>
    <xf numFmtId="0" fontId="0" fillId="0" borderId="21" xfId="0" applyBorder="1" applyAlignment="1">
      <alignment horizontal="center" wrapText="1"/>
    </xf>
    <xf numFmtId="0" fontId="0" fillId="4" borderId="1" xfId="0" applyFill="1" applyBorder="1" applyAlignment="1">
      <alignment horizontal="center" vertical="center"/>
    </xf>
    <xf numFmtId="0" fontId="0" fillId="2" borderId="2" xfId="0" applyFill="1" applyBorder="1" applyAlignment="1">
      <alignment horizontal="center" vertical="center" wrapText="1"/>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0" borderId="5" xfId="0" applyFill="1" applyBorder="1" applyAlignment="1">
      <alignment horizontal="center" vertical="center" wrapText="1"/>
    </xf>
    <xf numFmtId="0" fontId="0" fillId="0" borderId="6" xfId="0" applyFill="1" applyBorder="1" applyAlignment="1">
      <alignment horizontal="center" vertical="center" wrapText="1"/>
    </xf>
    <xf numFmtId="0" fontId="0" fillId="2" borderId="5" xfId="0" applyFill="1" applyBorder="1" applyAlignment="1">
      <alignment horizontal="center" vertical="center" wrapText="1"/>
    </xf>
    <xf numFmtId="0" fontId="0" fillId="2" borderId="17"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 xfId="0" applyFill="1" applyBorder="1" applyAlignment="1">
      <alignment horizontal="center" vertical="center"/>
    </xf>
    <xf numFmtId="0" fontId="0" fillId="2" borderId="4" xfId="0" applyFill="1" applyBorder="1" applyAlignment="1">
      <alignment horizontal="center" vertical="center"/>
    </xf>
    <xf numFmtId="168" fontId="2" fillId="4" borderId="16" xfId="0" applyNumberFormat="1" applyFont="1" applyFill="1" applyBorder="1" applyAlignment="1">
      <alignment horizontal="right" vertical="center"/>
    </xf>
    <xf numFmtId="168" fontId="2" fillId="4" borderId="20" xfId="0" applyNumberFormat="1" applyFont="1" applyFill="1" applyBorder="1" applyAlignment="1">
      <alignment horizontal="right" vertical="center"/>
    </xf>
    <xf numFmtId="168" fontId="2" fillId="4" borderId="18" xfId="0" applyNumberFormat="1" applyFont="1" applyFill="1" applyBorder="1" applyAlignment="1">
      <alignment horizontal="right" vertical="center"/>
    </xf>
    <xf numFmtId="168" fontId="2" fillId="4" borderId="19" xfId="0" applyNumberFormat="1" applyFont="1" applyFill="1" applyBorder="1" applyAlignment="1">
      <alignment horizontal="right" vertical="center"/>
    </xf>
    <xf numFmtId="0" fontId="0" fillId="2" borderId="20" xfId="0" applyFill="1" applyBorder="1" applyAlignment="1">
      <alignment horizontal="center" vertical="center" wrapText="1"/>
    </xf>
    <xf numFmtId="0" fontId="0" fillId="2" borderId="19" xfId="0" applyFill="1" applyBorder="1" applyAlignment="1">
      <alignment horizontal="center" vertical="center" wrapText="1"/>
    </xf>
    <xf numFmtId="0" fontId="0" fillId="2" borderId="24" xfId="0" applyFill="1" applyBorder="1" applyAlignment="1">
      <alignment horizontal="center" vertical="center" wrapText="1"/>
    </xf>
  </cellXfs>
  <cellStyles count="57">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Comma" xfId="3" builtinId="3"/>
    <cellStyle name="Comma 2" xfId="46"/>
    <cellStyle name="Comma 2 2" xfId="47"/>
    <cellStyle name="Comma 2 3" xfId="48"/>
    <cellStyle name="Comma 3" xfId="55"/>
    <cellStyle name="Currency" xfId="1" builtinId="4"/>
    <cellStyle name="Currency 2" xfId="49"/>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Input" xfId="12" builtinId="20" customBuiltin="1"/>
    <cellStyle name="Linked Cell" xfId="15" builtinId="24" customBuiltin="1"/>
    <cellStyle name="Neutral" xfId="11" builtinId="28" customBuiltin="1"/>
    <cellStyle name="Normal" xfId="0" builtinId="0"/>
    <cellStyle name="Normal 2" xfId="45"/>
    <cellStyle name="Normal 2 2" xfId="50"/>
    <cellStyle name="Normal 2 2 2" xfId="56"/>
    <cellStyle name="Normal 2 3" xfId="51"/>
    <cellStyle name="Normal 3" xfId="53"/>
    <cellStyle name="Normal 4" xfId="54"/>
    <cellStyle name="Note" xfId="18" builtinId="10" customBuiltin="1"/>
    <cellStyle name="Output" xfId="13" builtinId="21" customBuiltin="1"/>
    <cellStyle name="Percent" xfId="2" builtinId="5"/>
    <cellStyle name="Percent 2" xfId="52"/>
    <cellStyle name="Title" xfId="4" builtinId="15" customBuiltin="1"/>
    <cellStyle name="Total" xfId="20" builtinId="25" customBuiltin="1"/>
    <cellStyle name="Warning Text" xfId="17" builtinId="11" customBuiltin="1"/>
  </cellStyles>
  <dxfs count="0"/>
  <tableStyles count="0" defaultTableStyle="TableStyleMedium2" defaultPivotStyle="PivotStyleMedium9"/>
  <colors>
    <mruColors>
      <color rgb="FF0000FF"/>
      <color rgb="FFFFFFCC"/>
      <color rgb="FFFF7C80"/>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Base Case: Budget Allocation</a:t>
            </a:r>
          </a:p>
        </c:rich>
      </c:tx>
      <c:layout>
        <c:manualLayout>
          <c:xMode val="edge"/>
          <c:yMode val="edge"/>
          <c:x val="0.32243797131098795"/>
          <c:y val="8.914972936386184E-3"/>
        </c:manualLayout>
      </c:layout>
      <c:overlay val="0"/>
    </c:title>
    <c:autoTitleDeleted val="0"/>
    <c:plotArea>
      <c:layout>
        <c:manualLayout>
          <c:layoutTarget val="inner"/>
          <c:xMode val="edge"/>
          <c:yMode val="edge"/>
          <c:x val="0.23767633275447819"/>
          <c:y val="0.11643910315575953"/>
          <c:w val="0.68183822188389598"/>
          <c:h val="0.76488626421697292"/>
        </c:manualLayout>
      </c:layout>
      <c:barChart>
        <c:barDir val="bar"/>
        <c:grouping val="clustered"/>
        <c:varyColors val="0"/>
        <c:ser>
          <c:idx val="0"/>
          <c:order val="0"/>
          <c:tx>
            <c:strRef>
              <c:f>'Base Case'!$B$3</c:f>
              <c:strCache>
                <c:ptCount val="1"/>
                <c:pt idx="0">
                  <c:v>Current</c:v>
                </c:pt>
              </c:strCache>
            </c:strRef>
          </c:tx>
          <c:spPr>
            <a:solidFill>
              <a:srgbClr val="FFFF99"/>
            </a:solidFill>
            <a:ln>
              <a:solidFill>
                <a:schemeClr val="tx1"/>
              </a:solidFill>
            </a:ln>
          </c:spPr>
          <c:invertIfNegative val="0"/>
          <c:dLbls>
            <c:dLbl>
              <c:idx val="4"/>
              <c:layout>
                <c:manualLayout>
                  <c:x val="-9.5773366320146533E-2"/>
                  <c:y val="0"/>
                </c:manualLayout>
              </c:layout>
              <c:dLblPos val="outEnd"/>
              <c:showLegendKey val="0"/>
              <c:showVal val="1"/>
              <c:showCatName val="0"/>
              <c:showSerName val="0"/>
              <c:showPercent val="0"/>
              <c:showBubbleSize val="0"/>
            </c:dLbl>
            <c:dLbl>
              <c:idx val="5"/>
              <c:layout>
                <c:manualLayout>
                  <c:x val="-0.10299260175559626"/>
                  <c:y val="0"/>
                </c:manualLayout>
              </c:layout>
              <c:dLblPos val="outEnd"/>
              <c:showLegendKey val="0"/>
              <c:showVal val="1"/>
              <c:showCatName val="0"/>
              <c:showSerName val="0"/>
              <c:showPercent val="0"/>
              <c:showBubbleSize val="0"/>
            </c:dLbl>
            <c:dLbl>
              <c:idx val="7"/>
              <c:layout>
                <c:manualLayout>
                  <c:x val="-0.10688659197056562"/>
                  <c:y val="2.1218042975024242E-7"/>
                </c:manualLayout>
              </c:layout>
              <c:dLblPos val="outEnd"/>
              <c:showLegendKey val="0"/>
              <c:showVal val="1"/>
              <c:showCatName val="0"/>
              <c:showSerName val="0"/>
              <c:showPercent val="0"/>
              <c:showBubbleSize val="0"/>
            </c:dLbl>
            <c:numFmt formatCode="&quot;$&quot;#,##0.0" sourceLinked="0"/>
            <c:dLblPos val="ctr"/>
            <c:showLegendKey val="0"/>
            <c:showVal val="1"/>
            <c:showCatName val="0"/>
            <c:showSerName val="0"/>
            <c:showPercent val="0"/>
            <c:showBubbleSize val="0"/>
            <c:showLeaderLines val="0"/>
          </c:dLbls>
          <c:errBars>
            <c:errBarType val="both"/>
            <c:errValType val="cust"/>
            <c:noEndCap val="0"/>
            <c:plus>
              <c:numRef>
                <c:f>'Base Case'!$P$4:$P$11</c:f>
                <c:numCache>
                  <c:formatCode>General</c:formatCode>
                  <c:ptCount val="8"/>
                  <c:pt idx="0">
                    <c:v>1797450</c:v>
                  </c:pt>
                  <c:pt idx="1">
                    <c:v>4683131</c:v>
                  </c:pt>
                  <c:pt idx="2">
                    <c:v>6886200</c:v>
                  </c:pt>
                  <c:pt idx="3">
                    <c:v>4710000</c:v>
                  </c:pt>
                  <c:pt idx="4">
                    <c:v>1141415</c:v>
                  </c:pt>
                  <c:pt idx="5">
                    <c:v>1332000</c:v>
                  </c:pt>
                  <c:pt idx="6">
                    <c:v>2345695</c:v>
                  </c:pt>
                  <c:pt idx="7">
                    <c:v>1434800</c:v>
                  </c:pt>
                </c:numCache>
              </c:numRef>
            </c:plus>
            <c:minus>
              <c:numRef>
                <c:f>'Base Case'!$O$4:$O$11</c:f>
                <c:numCache>
                  <c:formatCode>General</c:formatCode>
                  <c:ptCount val="8"/>
                  <c:pt idx="0">
                    <c:v>1797450</c:v>
                  </c:pt>
                  <c:pt idx="1">
                    <c:v>4683130</c:v>
                  </c:pt>
                  <c:pt idx="2">
                    <c:v>6886200</c:v>
                  </c:pt>
                  <c:pt idx="3">
                    <c:v>4710000</c:v>
                  </c:pt>
                  <c:pt idx="4">
                    <c:v>1141415</c:v>
                  </c:pt>
                  <c:pt idx="5">
                    <c:v>1332000</c:v>
                  </c:pt>
                  <c:pt idx="6">
                    <c:v>2345695</c:v>
                  </c:pt>
                  <c:pt idx="7">
                    <c:v>1434800</c:v>
                  </c:pt>
                </c:numCache>
              </c:numRef>
            </c:minus>
            <c:spPr>
              <a:ln w="12700"/>
            </c:spPr>
          </c:errBars>
          <c:cat>
            <c:strRef>
              <c:f>'Base Case'!$A$4:$A$11</c:f>
              <c:strCache>
                <c:ptCount val="8"/>
                <c:pt idx="0">
                  <c:v>Samples - JAN</c:v>
                </c:pt>
                <c:pt idx="1">
                  <c:v>Samples - JMT</c:v>
                </c:pt>
                <c:pt idx="2">
                  <c:v>HCC</c:v>
                </c:pt>
                <c:pt idx="3">
                  <c:v>Adherence</c:v>
                </c:pt>
                <c:pt idx="4">
                  <c:v>Vouchers</c:v>
                </c:pt>
                <c:pt idx="5">
                  <c:v>MMF</c:v>
                </c:pt>
                <c:pt idx="6">
                  <c:v>MCM</c:v>
                </c:pt>
                <c:pt idx="7">
                  <c:v>Phar. Acquisition</c:v>
                </c:pt>
              </c:strCache>
            </c:strRef>
          </c:cat>
          <c:val>
            <c:numRef>
              <c:f>'Base Case'!$B$4:$B$11</c:f>
              <c:numCache>
                <c:formatCode>"$"0.0,,</c:formatCode>
                <c:ptCount val="8"/>
                <c:pt idx="0">
                  <c:v>5991499</c:v>
                </c:pt>
                <c:pt idx="1">
                  <c:v>15610435</c:v>
                </c:pt>
                <c:pt idx="2">
                  <c:v>22954000</c:v>
                </c:pt>
                <c:pt idx="3">
                  <c:v>15700000</c:v>
                </c:pt>
                <c:pt idx="4">
                  <c:v>3804716</c:v>
                </c:pt>
                <c:pt idx="5">
                  <c:v>4440000</c:v>
                </c:pt>
                <c:pt idx="6">
                  <c:v>7818984</c:v>
                </c:pt>
                <c:pt idx="7">
                  <c:v>4782666</c:v>
                </c:pt>
              </c:numCache>
            </c:numRef>
          </c:val>
        </c:ser>
        <c:ser>
          <c:idx val="3"/>
          <c:order val="1"/>
          <c:tx>
            <c:strRef>
              <c:f>'Base Case'!$E$3</c:f>
              <c:strCache>
                <c:ptCount val="1"/>
                <c:pt idx="0">
                  <c:v>Optimal</c:v>
                </c:pt>
              </c:strCache>
            </c:strRef>
          </c:tx>
          <c:spPr>
            <a:solidFill>
              <a:schemeClr val="accent3">
                <a:lumMod val="50000"/>
              </a:schemeClr>
            </a:solidFill>
            <a:ln>
              <a:solidFill>
                <a:schemeClr val="tx1"/>
              </a:solidFill>
            </a:ln>
          </c:spPr>
          <c:invertIfNegative val="0"/>
          <c:dLbls>
            <c:numFmt formatCode="&quot;$&quot;#,##0.0" sourceLinked="0"/>
            <c:txPr>
              <a:bodyPr/>
              <a:lstStyle/>
              <a:p>
                <a:pPr>
                  <a:defRPr>
                    <a:solidFill>
                      <a:schemeClr val="bg1"/>
                    </a:solidFill>
                  </a:defRPr>
                </a:pPr>
                <a:endParaRPr lang="en-US"/>
              </a:p>
            </c:txPr>
            <c:dLblPos val="ctr"/>
            <c:showLegendKey val="0"/>
            <c:showVal val="1"/>
            <c:showCatName val="0"/>
            <c:showSerName val="0"/>
            <c:showPercent val="0"/>
            <c:showBubbleSize val="0"/>
            <c:showLeaderLines val="0"/>
          </c:dLbls>
          <c:cat>
            <c:strRef>
              <c:f>'Base Case'!$A$4:$A$11</c:f>
              <c:strCache>
                <c:ptCount val="8"/>
                <c:pt idx="0">
                  <c:v>Samples - JAN</c:v>
                </c:pt>
                <c:pt idx="1">
                  <c:v>Samples - JMT</c:v>
                </c:pt>
                <c:pt idx="2">
                  <c:v>HCC</c:v>
                </c:pt>
                <c:pt idx="3">
                  <c:v>Adherence</c:v>
                </c:pt>
                <c:pt idx="4">
                  <c:v>Vouchers</c:v>
                </c:pt>
                <c:pt idx="5">
                  <c:v>MMF</c:v>
                </c:pt>
                <c:pt idx="6">
                  <c:v>MCM</c:v>
                </c:pt>
                <c:pt idx="7">
                  <c:v>Phar. Acquisition</c:v>
                </c:pt>
              </c:strCache>
            </c:strRef>
          </c:cat>
          <c:val>
            <c:numRef>
              <c:f>'Base Case'!$E$4:$E$11</c:f>
              <c:numCache>
                <c:formatCode>"$"0.0,,</c:formatCode>
                <c:ptCount val="8"/>
                <c:pt idx="0">
                  <c:v>7788949</c:v>
                </c:pt>
                <c:pt idx="1">
                  <c:v>20293566</c:v>
                </c:pt>
                <c:pt idx="2">
                  <c:v>27437329</c:v>
                </c:pt>
                <c:pt idx="3">
                  <c:v>10990000</c:v>
                </c:pt>
                <c:pt idx="4">
                  <c:v>2663301</c:v>
                </c:pt>
                <c:pt idx="5">
                  <c:v>3108000</c:v>
                </c:pt>
                <c:pt idx="6">
                  <c:v>5473289</c:v>
                </c:pt>
                <c:pt idx="7">
                  <c:v>3347866</c:v>
                </c:pt>
              </c:numCache>
            </c:numRef>
          </c:val>
        </c:ser>
        <c:dLbls>
          <c:dLblPos val="outEnd"/>
          <c:showLegendKey val="0"/>
          <c:showVal val="1"/>
          <c:showCatName val="0"/>
          <c:showSerName val="0"/>
          <c:showPercent val="0"/>
          <c:showBubbleSize val="0"/>
        </c:dLbls>
        <c:gapWidth val="50"/>
        <c:axId val="164892672"/>
        <c:axId val="164894208"/>
      </c:barChart>
      <c:catAx>
        <c:axId val="164892672"/>
        <c:scaling>
          <c:orientation val="maxMin"/>
        </c:scaling>
        <c:delete val="0"/>
        <c:axPos val="l"/>
        <c:majorTickMark val="out"/>
        <c:minorTickMark val="none"/>
        <c:tickLblPos val="nextTo"/>
        <c:txPr>
          <a:bodyPr/>
          <a:lstStyle/>
          <a:p>
            <a:pPr>
              <a:defRPr sz="1200"/>
            </a:pPr>
            <a:endParaRPr lang="en-US"/>
          </a:p>
        </c:txPr>
        <c:crossAx val="164894208"/>
        <c:crosses val="autoZero"/>
        <c:auto val="1"/>
        <c:lblAlgn val="ctr"/>
        <c:lblOffset val="100"/>
        <c:noMultiLvlLbl val="0"/>
      </c:catAx>
      <c:valAx>
        <c:axId val="164894208"/>
        <c:scaling>
          <c:orientation val="minMax"/>
          <c:max val="30000000"/>
          <c:min val="0"/>
        </c:scaling>
        <c:delete val="0"/>
        <c:axPos val="t"/>
        <c:majorGridlines/>
        <c:title>
          <c:tx>
            <c:rich>
              <a:bodyPr/>
              <a:lstStyle/>
              <a:p>
                <a:pPr>
                  <a:defRPr sz="1200"/>
                </a:pPr>
                <a:r>
                  <a:rPr lang="en-US" sz="1200"/>
                  <a:t>Budget Allocation (MM $)</a:t>
                </a:r>
              </a:p>
            </c:rich>
          </c:tx>
          <c:layout>
            <c:manualLayout>
              <c:xMode val="edge"/>
              <c:yMode val="edge"/>
              <c:x val="0.43331053595641933"/>
              <c:y val="0.94465252271921951"/>
            </c:manualLayout>
          </c:layout>
          <c:overlay val="0"/>
        </c:title>
        <c:numFmt formatCode="&quot;$&quot;#,##0" sourceLinked="0"/>
        <c:majorTickMark val="none"/>
        <c:minorTickMark val="none"/>
        <c:tickLblPos val="high"/>
        <c:crossAx val="164892672"/>
        <c:crosses val="autoZero"/>
        <c:crossBetween val="between"/>
        <c:majorUnit val="5000000"/>
        <c:dispUnits>
          <c:builtInUnit val="millions"/>
        </c:dispUnits>
      </c:valAx>
      <c:spPr>
        <a:ln>
          <a:solidFill>
            <a:schemeClr val="tx1"/>
          </a:solidFill>
        </a:ln>
      </c:spPr>
    </c:plotArea>
    <c:legend>
      <c:legendPos val="t"/>
      <c:layout>
        <c:manualLayout>
          <c:xMode val="edge"/>
          <c:yMode val="edge"/>
          <c:x val="0.6088628271919182"/>
          <c:y val="6.3123253489837619E-2"/>
          <c:w val="0.31074133104963086"/>
          <c:h val="5.5250723004814366E-2"/>
        </c:manualLayout>
      </c:layout>
      <c:overlay val="0"/>
      <c:txPr>
        <a:bodyPr/>
        <a:lstStyle/>
        <a:p>
          <a:pPr>
            <a:defRPr sz="1200"/>
          </a:pPr>
          <a:endParaRPr lang="en-US"/>
        </a:p>
      </c:txPr>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Januvia: Estimated </a:t>
            </a:r>
            <a:r>
              <a:rPr lang="en-US" sz="1200">
                <a:solidFill>
                  <a:srgbClr val="0000FF"/>
                </a:solidFill>
              </a:rPr>
              <a:t>Incr. TRx </a:t>
            </a:r>
            <a:r>
              <a:rPr lang="en-US" sz="1200"/>
              <a:t>from Sample Spend</a:t>
            </a:r>
          </a:p>
        </c:rich>
      </c:tx>
      <c:layout/>
      <c:overlay val="0"/>
    </c:title>
    <c:autoTitleDeleted val="0"/>
    <c:plotArea>
      <c:layout/>
      <c:scatterChart>
        <c:scatterStyle val="lineMarker"/>
        <c:varyColors val="0"/>
        <c:ser>
          <c:idx val="0"/>
          <c:order val="0"/>
          <c:tx>
            <c:v>Current:</c:v>
          </c:tx>
          <c:spPr>
            <a:ln w="44450">
              <a:solidFill>
                <a:srgbClr val="C00000"/>
              </a:solidFill>
            </a:ln>
          </c:spPr>
          <c:marker>
            <c:symbol val="diamond"/>
            <c:size val="9"/>
            <c:spPr>
              <a:solidFill>
                <a:srgbClr val="C00000"/>
              </a:solidFill>
              <a:ln w="19050">
                <a:solidFill>
                  <a:srgbClr val="C00000"/>
                </a:solidFill>
              </a:ln>
            </c:spPr>
          </c:marker>
          <c:dLbls>
            <c:txPr>
              <a:bodyPr/>
              <a:lstStyle/>
              <a:p>
                <a:pPr>
                  <a:defRPr sz="1000"/>
                </a:pPr>
                <a:endParaRPr lang="en-US"/>
              </a:p>
            </c:txPr>
            <c:dLblPos val="r"/>
            <c:showLegendKey val="0"/>
            <c:showVal val="1"/>
            <c:showCatName val="1"/>
            <c:showSerName val="1"/>
            <c:showPercent val="0"/>
            <c:showBubbleSize val="0"/>
            <c:separator>; </c:separator>
            <c:showLeaderLines val="0"/>
          </c:dLbls>
          <c:xVal>
            <c:numRef>
              <c:f>[1]JANSample!$G$9</c:f>
              <c:numCache>
                <c:formatCode>General</c:formatCode>
                <c:ptCount val="1"/>
                <c:pt idx="0">
                  <c:v>5991499</c:v>
                </c:pt>
              </c:numCache>
            </c:numRef>
          </c:xVal>
          <c:yVal>
            <c:numRef>
              <c:f>[1]JANSample!$I$9</c:f>
              <c:numCache>
                <c:formatCode>General</c:formatCode>
                <c:ptCount val="1"/>
                <c:pt idx="0">
                  <c:v>2310765.2787946975</c:v>
                </c:pt>
              </c:numCache>
            </c:numRef>
          </c:yVal>
          <c:smooth val="0"/>
        </c:ser>
        <c:ser>
          <c:idx val="1"/>
          <c:order val="1"/>
          <c:tx>
            <c:strRef>
              <c:f>[1]JANSample!$F$2</c:f>
              <c:strCache>
                <c:ptCount val="1"/>
                <c:pt idx="0">
                  <c:v>Incr. TRx</c:v>
                </c:pt>
              </c:strCache>
            </c:strRef>
          </c:tx>
          <c:spPr>
            <a:ln>
              <a:solidFill>
                <a:schemeClr val="tx2">
                  <a:lumMod val="50000"/>
                </a:schemeClr>
              </a:solidFill>
            </a:ln>
          </c:spPr>
          <c:marker>
            <c:symbol val="none"/>
          </c:marker>
          <c:xVal>
            <c:numRef>
              <c:f>[1]JANSample!$A$23:$A$43</c:f>
              <c:numCache>
                <c:formatCode>General</c:formatCode>
                <c:ptCount val="21"/>
                <c:pt idx="0">
                  <c:v>0</c:v>
                </c:pt>
                <c:pt idx="1">
                  <c:v>750000</c:v>
                </c:pt>
                <c:pt idx="2">
                  <c:v>1500000</c:v>
                </c:pt>
                <c:pt idx="3">
                  <c:v>2250000</c:v>
                </c:pt>
                <c:pt idx="4">
                  <c:v>3000000</c:v>
                </c:pt>
                <c:pt idx="5">
                  <c:v>3750000</c:v>
                </c:pt>
                <c:pt idx="6">
                  <c:v>4500000</c:v>
                </c:pt>
                <c:pt idx="7">
                  <c:v>5250000</c:v>
                </c:pt>
                <c:pt idx="8">
                  <c:v>6000000</c:v>
                </c:pt>
                <c:pt idx="9">
                  <c:v>6750000</c:v>
                </c:pt>
                <c:pt idx="10">
                  <c:v>7500000</c:v>
                </c:pt>
                <c:pt idx="11">
                  <c:v>8250000</c:v>
                </c:pt>
                <c:pt idx="12">
                  <c:v>9000000</c:v>
                </c:pt>
                <c:pt idx="13">
                  <c:v>9750000</c:v>
                </c:pt>
                <c:pt idx="14">
                  <c:v>10500000</c:v>
                </c:pt>
                <c:pt idx="15">
                  <c:v>11250000</c:v>
                </c:pt>
                <c:pt idx="16">
                  <c:v>12000000</c:v>
                </c:pt>
                <c:pt idx="17">
                  <c:v>12750000</c:v>
                </c:pt>
                <c:pt idx="18">
                  <c:v>13500000</c:v>
                </c:pt>
                <c:pt idx="19">
                  <c:v>14250000</c:v>
                </c:pt>
                <c:pt idx="20">
                  <c:v>15000000</c:v>
                </c:pt>
              </c:numCache>
            </c:numRef>
          </c:xVal>
          <c:yVal>
            <c:numRef>
              <c:f>[1]JANSample!$C$23:$C$43</c:f>
              <c:numCache>
                <c:formatCode>General</c:formatCode>
                <c:ptCount val="21"/>
                <c:pt idx="0">
                  <c:v>0</c:v>
                </c:pt>
                <c:pt idx="1">
                  <c:v>292618.45056716667</c:v>
                </c:pt>
                <c:pt idx="2">
                  <c:v>584274.49594190461</c:v>
                </c:pt>
                <c:pt idx="3">
                  <c:v>874968.13612421392</c:v>
                </c:pt>
                <c:pt idx="4">
                  <c:v>1164699.3711140943</c:v>
                </c:pt>
                <c:pt idx="5">
                  <c:v>1453468.2009115461</c:v>
                </c:pt>
                <c:pt idx="6">
                  <c:v>1741274.625516569</c:v>
                </c:pt>
                <c:pt idx="7">
                  <c:v>2028118.6449291632</c:v>
                </c:pt>
                <c:pt idx="8">
                  <c:v>2314000.2591493283</c:v>
                </c:pt>
                <c:pt idx="9">
                  <c:v>2598919.4681770657</c:v>
                </c:pt>
                <c:pt idx="10">
                  <c:v>2882876.2720123734</c:v>
                </c:pt>
                <c:pt idx="11">
                  <c:v>3165870.6706552524</c:v>
                </c:pt>
                <c:pt idx="12">
                  <c:v>3447902.6641057036</c:v>
                </c:pt>
                <c:pt idx="13">
                  <c:v>3728972.2523637251</c:v>
                </c:pt>
                <c:pt idx="14">
                  <c:v>4009079.4354293179</c:v>
                </c:pt>
                <c:pt idx="15">
                  <c:v>4288224.2133024819</c:v>
                </c:pt>
                <c:pt idx="16">
                  <c:v>4566406.5859832177</c:v>
                </c:pt>
                <c:pt idx="17">
                  <c:v>4843626.5534715252</c:v>
                </c:pt>
                <c:pt idx="18">
                  <c:v>5119884.1157674035</c:v>
                </c:pt>
                <c:pt idx="19">
                  <c:v>5395179.2728708526</c:v>
                </c:pt>
                <c:pt idx="20">
                  <c:v>5669512.0247818725</c:v>
                </c:pt>
              </c:numCache>
            </c:numRef>
          </c:yVal>
          <c:smooth val="0"/>
        </c:ser>
        <c:ser>
          <c:idx val="2"/>
          <c:order val="2"/>
          <c:tx>
            <c:v>Xmin</c:v>
          </c:tx>
          <c:spPr>
            <a:ln>
              <a:solidFill>
                <a:schemeClr val="tx2"/>
              </a:solidFill>
            </a:ln>
          </c:spPr>
          <c:marker>
            <c:symbol val="circle"/>
            <c:size val="7"/>
            <c:spPr>
              <a:solidFill>
                <a:schemeClr val="tx2"/>
              </a:solidFill>
            </c:spPr>
          </c:marker>
          <c:xVal>
            <c:numRef>
              <c:f>[1]JANSample!$B$9</c:f>
              <c:numCache>
                <c:formatCode>General</c:formatCode>
                <c:ptCount val="1"/>
                <c:pt idx="0">
                  <c:v>5392349.1000000006</c:v>
                </c:pt>
              </c:numCache>
            </c:numRef>
          </c:xVal>
          <c:yVal>
            <c:numLit>
              <c:formatCode>General</c:formatCode>
              <c:ptCount val="1"/>
              <c:pt idx="0">
                <c:v>0</c:v>
              </c:pt>
            </c:numLit>
          </c:yVal>
          <c:smooth val="0"/>
        </c:ser>
        <c:ser>
          <c:idx val="3"/>
          <c:order val="3"/>
          <c:tx>
            <c:v>Xmax</c:v>
          </c:tx>
          <c:spPr>
            <a:ln>
              <a:solidFill>
                <a:schemeClr val="tx2"/>
              </a:solidFill>
            </a:ln>
          </c:spPr>
          <c:marker>
            <c:symbol val="circle"/>
            <c:size val="7"/>
            <c:spPr>
              <a:solidFill>
                <a:schemeClr val="tx2"/>
              </a:solidFill>
            </c:spPr>
          </c:marker>
          <c:xVal>
            <c:numRef>
              <c:f>[1]JANSample!$C$9</c:f>
              <c:numCache>
                <c:formatCode>General</c:formatCode>
                <c:ptCount val="1"/>
                <c:pt idx="0">
                  <c:v>9540260.9986240491</c:v>
                </c:pt>
              </c:numCache>
            </c:numRef>
          </c:xVal>
          <c:yVal>
            <c:numLit>
              <c:formatCode>General</c:formatCode>
              <c:ptCount val="1"/>
              <c:pt idx="0">
                <c:v>0</c:v>
              </c:pt>
            </c:numLit>
          </c:yVal>
          <c:smooth val="0"/>
        </c:ser>
        <c:ser>
          <c:idx val="4"/>
          <c:order val="4"/>
          <c:tx>
            <c:v>Opt:</c:v>
          </c:tx>
          <c:spPr>
            <a:ln>
              <a:solidFill>
                <a:schemeClr val="accent3">
                  <a:lumMod val="50000"/>
                </a:schemeClr>
              </a:solidFill>
            </a:ln>
          </c:spPr>
          <c:marker>
            <c:symbol val="circle"/>
            <c:size val="7"/>
            <c:spPr>
              <a:solidFill>
                <a:schemeClr val="accent3">
                  <a:lumMod val="50000"/>
                </a:schemeClr>
              </a:solidFill>
            </c:spPr>
          </c:marker>
          <c:dLbls>
            <c:showLegendKey val="0"/>
            <c:showVal val="1"/>
            <c:showCatName val="1"/>
            <c:showSerName val="1"/>
            <c:showPercent val="0"/>
            <c:showBubbleSize val="0"/>
            <c:separator>; </c:separator>
            <c:showLeaderLines val="0"/>
          </c:dLbls>
          <c:xVal>
            <c:numRef>
              <c:f>[1]JANSample!$D$9</c:f>
              <c:numCache>
                <c:formatCode>General</c:formatCode>
                <c:ptCount val="1"/>
                <c:pt idx="0">
                  <c:v>9540260.9986240491</c:v>
                </c:pt>
              </c:numCache>
            </c:numRef>
          </c:xVal>
          <c:yVal>
            <c:numRef>
              <c:f>[1]JANSample!$F$9</c:f>
              <c:numCache>
                <c:formatCode>General</c:formatCode>
                <c:ptCount val="1"/>
                <c:pt idx="0">
                  <c:v>3650467.5160563109</c:v>
                </c:pt>
              </c:numCache>
            </c:numRef>
          </c:yVal>
          <c:smooth val="0"/>
        </c:ser>
        <c:dLbls>
          <c:showLegendKey val="0"/>
          <c:showVal val="0"/>
          <c:showCatName val="0"/>
          <c:showSerName val="0"/>
          <c:showPercent val="0"/>
          <c:showBubbleSize val="0"/>
        </c:dLbls>
        <c:axId val="165843712"/>
        <c:axId val="165846016"/>
      </c:scatterChart>
      <c:valAx>
        <c:axId val="165843712"/>
        <c:scaling>
          <c:orientation val="minMax"/>
        </c:scaling>
        <c:delete val="0"/>
        <c:axPos val="b"/>
        <c:majorGridlines/>
        <c:title>
          <c:tx>
            <c:rich>
              <a:bodyPr/>
              <a:lstStyle/>
              <a:p>
                <a:pPr>
                  <a:defRPr/>
                </a:pPr>
                <a:r>
                  <a:rPr lang="en-US"/>
                  <a:t>Januvia Sample Spend (in '000 $)</a:t>
                </a:r>
              </a:p>
            </c:rich>
          </c:tx>
          <c:layout/>
          <c:overlay val="0"/>
        </c:title>
        <c:numFmt formatCode="General" sourceLinked="1"/>
        <c:majorTickMark val="out"/>
        <c:minorTickMark val="none"/>
        <c:tickLblPos val="nextTo"/>
        <c:crossAx val="165846016"/>
        <c:crosses val="autoZero"/>
        <c:crossBetween val="midCat"/>
        <c:dispUnits>
          <c:builtInUnit val="thousands"/>
        </c:dispUnits>
      </c:valAx>
      <c:valAx>
        <c:axId val="165846016"/>
        <c:scaling>
          <c:orientation val="minMax"/>
        </c:scaling>
        <c:delete val="0"/>
        <c:axPos val="l"/>
        <c:majorGridlines/>
        <c:title>
          <c:tx>
            <c:rich>
              <a:bodyPr rot="-5400000" vert="horz"/>
              <a:lstStyle/>
              <a:p>
                <a:pPr>
                  <a:defRPr>
                    <a:solidFill>
                      <a:srgbClr val="0000FF"/>
                    </a:solidFill>
                  </a:defRPr>
                </a:pPr>
                <a:r>
                  <a:rPr lang="en-US">
                    <a:solidFill>
                      <a:srgbClr val="0000FF"/>
                    </a:solidFill>
                  </a:rPr>
                  <a:t>Incr. TRx (in '000)</a:t>
                </a:r>
              </a:p>
            </c:rich>
          </c:tx>
          <c:layout/>
          <c:overlay val="0"/>
        </c:title>
        <c:numFmt formatCode="General" sourceLinked="1"/>
        <c:majorTickMark val="out"/>
        <c:minorTickMark val="none"/>
        <c:tickLblPos val="nextTo"/>
        <c:crossAx val="165843712"/>
        <c:crosses val="autoZero"/>
        <c:crossBetween val="midCat"/>
        <c:dispUnits>
          <c:builtInUnit val="thousands"/>
        </c:dispUnits>
      </c:valAx>
      <c:spPr>
        <a:noFill/>
      </c:spPr>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Januvia Family: Estimated </a:t>
            </a:r>
            <a:r>
              <a:rPr lang="en-US" sz="1200">
                <a:solidFill>
                  <a:srgbClr val="0000FF"/>
                </a:solidFill>
              </a:rPr>
              <a:t>Incr. TRx </a:t>
            </a:r>
            <a:r>
              <a:rPr lang="en-US" sz="1200"/>
              <a:t>from Voucher Spend</a:t>
            </a:r>
          </a:p>
        </c:rich>
      </c:tx>
      <c:layout/>
      <c:overlay val="0"/>
    </c:title>
    <c:autoTitleDeleted val="0"/>
    <c:plotArea>
      <c:layout/>
      <c:scatterChart>
        <c:scatterStyle val="lineMarker"/>
        <c:varyColors val="0"/>
        <c:ser>
          <c:idx val="0"/>
          <c:order val="0"/>
          <c:tx>
            <c:v>Current:</c:v>
          </c:tx>
          <c:spPr>
            <a:ln w="44450">
              <a:solidFill>
                <a:srgbClr val="C00000"/>
              </a:solidFill>
            </a:ln>
          </c:spPr>
          <c:marker>
            <c:symbol val="diamond"/>
            <c:size val="9"/>
            <c:spPr>
              <a:solidFill>
                <a:srgbClr val="C00000"/>
              </a:solidFill>
              <a:ln w="19050">
                <a:solidFill>
                  <a:srgbClr val="C00000"/>
                </a:solidFill>
              </a:ln>
            </c:spPr>
          </c:marker>
          <c:dLbls>
            <c:txPr>
              <a:bodyPr/>
              <a:lstStyle/>
              <a:p>
                <a:pPr>
                  <a:defRPr sz="1000"/>
                </a:pPr>
                <a:endParaRPr lang="en-US"/>
              </a:p>
            </c:txPr>
            <c:dLblPos val="r"/>
            <c:showLegendKey val="0"/>
            <c:showVal val="1"/>
            <c:showCatName val="1"/>
            <c:showSerName val="1"/>
            <c:showPercent val="0"/>
            <c:showBubbleSize val="0"/>
            <c:separator>; </c:separator>
            <c:showLeaderLines val="0"/>
          </c:dLbls>
          <c:xVal>
            <c:numRef>
              <c:f>[1]JJVCH!$G$9</c:f>
              <c:numCache>
                <c:formatCode>General</c:formatCode>
                <c:ptCount val="1"/>
                <c:pt idx="0">
                  <c:v>3804716</c:v>
                </c:pt>
              </c:numCache>
            </c:numRef>
          </c:xVal>
          <c:yVal>
            <c:numRef>
              <c:f>[1]JJVCH!$I$9</c:f>
              <c:numCache>
                <c:formatCode>General</c:formatCode>
                <c:ptCount val="1"/>
                <c:pt idx="0">
                  <c:v>150560.70106149331</c:v>
                </c:pt>
              </c:numCache>
            </c:numRef>
          </c:yVal>
          <c:smooth val="0"/>
        </c:ser>
        <c:ser>
          <c:idx val="1"/>
          <c:order val="1"/>
          <c:tx>
            <c:strRef>
              <c:f>[1]JJVCH!$F$2</c:f>
              <c:strCache>
                <c:ptCount val="1"/>
                <c:pt idx="0">
                  <c:v>Incr. TRx</c:v>
                </c:pt>
              </c:strCache>
            </c:strRef>
          </c:tx>
          <c:spPr>
            <a:ln>
              <a:solidFill>
                <a:schemeClr val="tx2">
                  <a:lumMod val="50000"/>
                </a:schemeClr>
              </a:solidFill>
            </a:ln>
          </c:spPr>
          <c:marker>
            <c:symbol val="none"/>
          </c:marker>
          <c:xVal>
            <c:numRef>
              <c:f>[1]JJVCH!$A$23:$A$43</c:f>
              <c:numCache>
                <c:formatCode>General</c:formatCode>
                <c:ptCount val="21"/>
                <c:pt idx="0">
                  <c:v>0</c:v>
                </c:pt>
                <c:pt idx="1">
                  <c:v>500000</c:v>
                </c:pt>
                <c:pt idx="2">
                  <c:v>1000000</c:v>
                </c:pt>
                <c:pt idx="3">
                  <c:v>1500000</c:v>
                </c:pt>
                <c:pt idx="4">
                  <c:v>2000000</c:v>
                </c:pt>
                <c:pt idx="5">
                  <c:v>2500000</c:v>
                </c:pt>
                <c:pt idx="6">
                  <c:v>3000000</c:v>
                </c:pt>
                <c:pt idx="7">
                  <c:v>3500000</c:v>
                </c:pt>
                <c:pt idx="8">
                  <c:v>4000000</c:v>
                </c:pt>
                <c:pt idx="9">
                  <c:v>4500000</c:v>
                </c:pt>
                <c:pt idx="10">
                  <c:v>5000000</c:v>
                </c:pt>
                <c:pt idx="11">
                  <c:v>5500000</c:v>
                </c:pt>
                <c:pt idx="12">
                  <c:v>6000000</c:v>
                </c:pt>
                <c:pt idx="13">
                  <c:v>6500000</c:v>
                </c:pt>
                <c:pt idx="14">
                  <c:v>7000000</c:v>
                </c:pt>
                <c:pt idx="15">
                  <c:v>7500000</c:v>
                </c:pt>
                <c:pt idx="16">
                  <c:v>8000000</c:v>
                </c:pt>
                <c:pt idx="17">
                  <c:v>8500000</c:v>
                </c:pt>
                <c:pt idx="18">
                  <c:v>9000000</c:v>
                </c:pt>
                <c:pt idx="19">
                  <c:v>9500000</c:v>
                </c:pt>
                <c:pt idx="20">
                  <c:v>10000000</c:v>
                </c:pt>
              </c:numCache>
            </c:numRef>
          </c:xVal>
          <c:yVal>
            <c:numRef>
              <c:f>[1]JJVCH!$C$23:$C$43</c:f>
              <c:numCache>
                <c:formatCode>General</c:formatCode>
                <c:ptCount val="21"/>
                <c:pt idx="0">
                  <c:v>0</c:v>
                </c:pt>
                <c:pt idx="1">
                  <c:v>19785.409492227558</c:v>
                </c:pt>
                <c:pt idx="2">
                  <c:v>39571.016739094761</c:v>
                </c:pt>
                <c:pt idx="3">
                  <c:v>59356.821740601605</c:v>
                </c:pt>
                <c:pt idx="4">
                  <c:v>79142.824496748101</c:v>
                </c:pt>
                <c:pt idx="5">
                  <c:v>98929.025007534234</c:v>
                </c:pt>
                <c:pt idx="6">
                  <c:v>118715.42327296002</c:v>
                </c:pt>
                <c:pt idx="7">
                  <c:v>138502.01929302546</c:v>
                </c:pt>
                <c:pt idx="8">
                  <c:v>158288.81306773052</c:v>
                </c:pt>
                <c:pt idx="9">
                  <c:v>178075.80459707524</c:v>
                </c:pt>
                <c:pt idx="10">
                  <c:v>197862.99388105958</c:v>
                </c:pt>
                <c:pt idx="11">
                  <c:v>217650.38091968361</c:v>
                </c:pt>
                <c:pt idx="12">
                  <c:v>237437.96571294725</c:v>
                </c:pt>
                <c:pt idx="13">
                  <c:v>257225.74826085052</c:v>
                </c:pt>
                <c:pt idx="14">
                  <c:v>277013.72856339347</c:v>
                </c:pt>
                <c:pt idx="15">
                  <c:v>296801.9066205761</c:v>
                </c:pt>
                <c:pt idx="16">
                  <c:v>316590.28243239829</c:v>
                </c:pt>
                <c:pt idx="17">
                  <c:v>336378.85599886021</c:v>
                </c:pt>
                <c:pt idx="18">
                  <c:v>356167.62731996167</c:v>
                </c:pt>
                <c:pt idx="19">
                  <c:v>375956.59639570286</c:v>
                </c:pt>
                <c:pt idx="20">
                  <c:v>395745.76322608365</c:v>
                </c:pt>
              </c:numCache>
            </c:numRef>
          </c:yVal>
          <c:smooth val="0"/>
        </c:ser>
        <c:ser>
          <c:idx val="2"/>
          <c:order val="2"/>
          <c:tx>
            <c:v>Xmin</c:v>
          </c:tx>
          <c:spPr>
            <a:ln>
              <a:solidFill>
                <a:schemeClr val="tx2"/>
              </a:solidFill>
            </a:ln>
          </c:spPr>
          <c:marker>
            <c:symbol val="circle"/>
            <c:size val="7"/>
            <c:spPr>
              <a:solidFill>
                <a:schemeClr val="tx2"/>
              </a:solidFill>
            </c:spPr>
          </c:marker>
          <c:xVal>
            <c:numRef>
              <c:f>[1]JJVCH!$B$9</c:f>
              <c:numCache>
                <c:formatCode>General</c:formatCode>
                <c:ptCount val="1"/>
                <c:pt idx="0">
                  <c:v>3804716</c:v>
                </c:pt>
              </c:numCache>
            </c:numRef>
          </c:xVal>
          <c:yVal>
            <c:numLit>
              <c:formatCode>General</c:formatCode>
              <c:ptCount val="1"/>
              <c:pt idx="0">
                <c:v>0</c:v>
              </c:pt>
            </c:numLit>
          </c:yVal>
          <c:smooth val="0"/>
        </c:ser>
        <c:ser>
          <c:idx val="3"/>
          <c:order val="3"/>
          <c:tx>
            <c:v>Xmax</c:v>
          </c:tx>
          <c:spPr>
            <a:ln>
              <a:solidFill>
                <a:schemeClr val="tx2"/>
              </a:solidFill>
            </a:ln>
          </c:spPr>
          <c:marker>
            <c:symbol val="circle"/>
            <c:size val="7"/>
            <c:spPr>
              <a:solidFill>
                <a:schemeClr val="tx2"/>
              </a:solidFill>
            </c:spPr>
          </c:marker>
          <c:xVal>
            <c:numRef>
              <c:f>[1]JJVCH!$C$9</c:f>
              <c:numCache>
                <c:formatCode>General</c:formatCode>
                <c:ptCount val="1"/>
                <c:pt idx="0">
                  <c:v>4635085.5320000006</c:v>
                </c:pt>
              </c:numCache>
            </c:numRef>
          </c:xVal>
          <c:yVal>
            <c:numLit>
              <c:formatCode>General</c:formatCode>
              <c:ptCount val="1"/>
              <c:pt idx="0">
                <c:v>0</c:v>
              </c:pt>
            </c:numLit>
          </c:yVal>
          <c:smooth val="0"/>
        </c:ser>
        <c:ser>
          <c:idx val="4"/>
          <c:order val="4"/>
          <c:tx>
            <c:v>Opt:</c:v>
          </c:tx>
          <c:spPr>
            <a:ln>
              <a:solidFill>
                <a:schemeClr val="accent3">
                  <a:lumMod val="50000"/>
                </a:schemeClr>
              </a:solidFill>
            </a:ln>
          </c:spPr>
          <c:marker>
            <c:symbol val="circle"/>
            <c:size val="7"/>
            <c:spPr>
              <a:solidFill>
                <a:schemeClr val="accent3">
                  <a:lumMod val="50000"/>
                </a:schemeClr>
              </a:solidFill>
            </c:spPr>
          </c:marker>
          <c:dLbls>
            <c:showLegendKey val="0"/>
            <c:showVal val="1"/>
            <c:showCatName val="1"/>
            <c:showSerName val="1"/>
            <c:showPercent val="0"/>
            <c:showBubbleSize val="0"/>
            <c:separator>; </c:separator>
            <c:showLeaderLines val="0"/>
          </c:dLbls>
          <c:xVal>
            <c:numRef>
              <c:f>[1]JJVCH!$D$9</c:f>
              <c:numCache>
                <c:formatCode>General</c:formatCode>
                <c:ptCount val="1"/>
                <c:pt idx="0">
                  <c:v>3424244.4</c:v>
                </c:pt>
              </c:numCache>
            </c:numRef>
          </c:xVal>
          <c:yVal>
            <c:numRef>
              <c:f>[1]JJVCH!$F$9</c:f>
              <c:numCache>
                <c:formatCode>General</c:formatCode>
                <c:ptCount val="1"/>
                <c:pt idx="0">
                  <c:v>135504.11567488126</c:v>
                </c:pt>
              </c:numCache>
            </c:numRef>
          </c:yVal>
          <c:smooth val="0"/>
        </c:ser>
        <c:dLbls>
          <c:showLegendKey val="0"/>
          <c:showVal val="0"/>
          <c:showCatName val="0"/>
          <c:showSerName val="0"/>
          <c:showPercent val="0"/>
          <c:showBubbleSize val="0"/>
        </c:dLbls>
        <c:axId val="165649792"/>
        <c:axId val="165668736"/>
      </c:scatterChart>
      <c:valAx>
        <c:axId val="165649792"/>
        <c:scaling>
          <c:orientation val="minMax"/>
        </c:scaling>
        <c:delete val="0"/>
        <c:axPos val="b"/>
        <c:majorGridlines/>
        <c:title>
          <c:tx>
            <c:rich>
              <a:bodyPr/>
              <a:lstStyle/>
              <a:p>
                <a:pPr>
                  <a:defRPr/>
                </a:pPr>
                <a:r>
                  <a:rPr lang="en-US"/>
                  <a:t>Januvia Family Voucher Spend (in '000 $)</a:t>
                </a:r>
              </a:p>
            </c:rich>
          </c:tx>
          <c:layout/>
          <c:overlay val="0"/>
        </c:title>
        <c:numFmt formatCode="General" sourceLinked="1"/>
        <c:majorTickMark val="out"/>
        <c:minorTickMark val="none"/>
        <c:tickLblPos val="nextTo"/>
        <c:crossAx val="165668736"/>
        <c:crosses val="autoZero"/>
        <c:crossBetween val="midCat"/>
        <c:dispUnits>
          <c:builtInUnit val="thousands"/>
        </c:dispUnits>
      </c:valAx>
      <c:valAx>
        <c:axId val="165668736"/>
        <c:scaling>
          <c:orientation val="minMax"/>
        </c:scaling>
        <c:delete val="0"/>
        <c:axPos val="l"/>
        <c:majorGridlines/>
        <c:title>
          <c:tx>
            <c:rich>
              <a:bodyPr rot="-5400000" vert="horz"/>
              <a:lstStyle/>
              <a:p>
                <a:pPr>
                  <a:defRPr>
                    <a:solidFill>
                      <a:srgbClr val="0000FF"/>
                    </a:solidFill>
                  </a:defRPr>
                </a:pPr>
                <a:r>
                  <a:rPr lang="en-US">
                    <a:solidFill>
                      <a:srgbClr val="0000FF"/>
                    </a:solidFill>
                  </a:rPr>
                  <a:t>Incr. TRx (in '000)</a:t>
                </a:r>
              </a:p>
            </c:rich>
          </c:tx>
          <c:layout/>
          <c:overlay val="0"/>
        </c:title>
        <c:numFmt formatCode="General" sourceLinked="1"/>
        <c:majorTickMark val="out"/>
        <c:minorTickMark val="none"/>
        <c:tickLblPos val="nextTo"/>
        <c:crossAx val="165649792"/>
        <c:crosses val="autoZero"/>
        <c:crossBetween val="midCat"/>
        <c:dispUnits>
          <c:builtInUnit val="thousands"/>
        </c:dispUnits>
      </c:valAx>
      <c:spPr>
        <a:noFill/>
      </c:spPr>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b="1" i="0" baseline="0">
                <a:effectLst/>
              </a:rPr>
              <a:t>Januvia Family: Estimated </a:t>
            </a:r>
            <a:r>
              <a:rPr lang="en-US" sz="1200" b="1" i="0" baseline="0">
                <a:solidFill>
                  <a:srgbClr val="0000FF"/>
                </a:solidFill>
                <a:effectLst/>
              </a:rPr>
              <a:t>Incr. TRx</a:t>
            </a:r>
            <a:r>
              <a:rPr lang="en-US" sz="1200" b="1" i="0" baseline="0">
                <a:effectLst/>
              </a:rPr>
              <a:t> from MMF Spend</a:t>
            </a:r>
            <a:endParaRPr lang="en-US" sz="1200">
              <a:effectLst/>
            </a:endParaRPr>
          </a:p>
        </c:rich>
      </c:tx>
      <c:layout/>
      <c:overlay val="0"/>
    </c:title>
    <c:autoTitleDeleted val="0"/>
    <c:plotArea>
      <c:layout/>
      <c:scatterChart>
        <c:scatterStyle val="lineMarker"/>
        <c:varyColors val="0"/>
        <c:ser>
          <c:idx val="0"/>
          <c:order val="0"/>
          <c:tx>
            <c:v>Curr:</c:v>
          </c:tx>
          <c:spPr>
            <a:ln w="44450">
              <a:solidFill>
                <a:srgbClr val="C00000"/>
              </a:solidFill>
            </a:ln>
          </c:spPr>
          <c:marker>
            <c:symbol val="diamond"/>
            <c:size val="9"/>
            <c:spPr>
              <a:solidFill>
                <a:srgbClr val="C00000"/>
              </a:solidFill>
              <a:ln w="19050">
                <a:solidFill>
                  <a:srgbClr val="C00000"/>
                </a:solidFill>
              </a:ln>
            </c:spPr>
          </c:marker>
          <c:dLbls>
            <c:dLblPos val="r"/>
            <c:showLegendKey val="0"/>
            <c:showVal val="1"/>
            <c:showCatName val="1"/>
            <c:showSerName val="1"/>
            <c:showPercent val="0"/>
            <c:showBubbleSize val="0"/>
            <c:separator>; </c:separator>
            <c:showLeaderLines val="0"/>
          </c:dLbls>
          <c:xVal>
            <c:numRef>
              <c:f>[1]JJMMF!$G$9</c:f>
              <c:numCache>
                <c:formatCode>General</c:formatCode>
                <c:ptCount val="1"/>
                <c:pt idx="0">
                  <c:v>4440000</c:v>
                </c:pt>
              </c:numCache>
            </c:numRef>
          </c:xVal>
          <c:yVal>
            <c:numRef>
              <c:f>[1]JJMMF!$I$9</c:f>
              <c:numCache>
                <c:formatCode>General</c:formatCode>
                <c:ptCount val="1"/>
                <c:pt idx="0">
                  <c:v>25689.160192131658</c:v>
                </c:pt>
              </c:numCache>
            </c:numRef>
          </c:yVal>
          <c:smooth val="0"/>
        </c:ser>
        <c:ser>
          <c:idx val="1"/>
          <c:order val="1"/>
          <c:tx>
            <c:strRef>
              <c:f>[1]JJMMF!$D$3</c:f>
              <c:strCache>
                <c:ptCount val="1"/>
                <c:pt idx="0">
                  <c:v>Incr. NRx</c:v>
                </c:pt>
              </c:strCache>
            </c:strRef>
          </c:tx>
          <c:spPr>
            <a:ln>
              <a:solidFill>
                <a:schemeClr val="tx2">
                  <a:lumMod val="50000"/>
                </a:schemeClr>
              </a:solidFill>
            </a:ln>
          </c:spPr>
          <c:marker>
            <c:symbol val="none"/>
          </c:marker>
          <c:xVal>
            <c:numRef>
              <c:f>[1]JJMMF!$A$30:$A$50</c:f>
              <c:numCache>
                <c:formatCode>General</c:formatCode>
                <c:ptCount val="21"/>
                <c:pt idx="0">
                  <c:v>0</c:v>
                </c:pt>
                <c:pt idx="1">
                  <c:v>1000000</c:v>
                </c:pt>
                <c:pt idx="2">
                  <c:v>2000000</c:v>
                </c:pt>
                <c:pt idx="3">
                  <c:v>3000000</c:v>
                </c:pt>
                <c:pt idx="4">
                  <c:v>4000000</c:v>
                </c:pt>
                <c:pt idx="5">
                  <c:v>5000000</c:v>
                </c:pt>
                <c:pt idx="6">
                  <c:v>6000000</c:v>
                </c:pt>
                <c:pt idx="7">
                  <c:v>7000000</c:v>
                </c:pt>
                <c:pt idx="8">
                  <c:v>8000000</c:v>
                </c:pt>
                <c:pt idx="9">
                  <c:v>9000000</c:v>
                </c:pt>
                <c:pt idx="10">
                  <c:v>10000000</c:v>
                </c:pt>
                <c:pt idx="11">
                  <c:v>11000000</c:v>
                </c:pt>
                <c:pt idx="12">
                  <c:v>12000000</c:v>
                </c:pt>
                <c:pt idx="13">
                  <c:v>13000000</c:v>
                </c:pt>
                <c:pt idx="14">
                  <c:v>14000000</c:v>
                </c:pt>
                <c:pt idx="15">
                  <c:v>15000000</c:v>
                </c:pt>
                <c:pt idx="16">
                  <c:v>16000000</c:v>
                </c:pt>
                <c:pt idx="17">
                  <c:v>17000000</c:v>
                </c:pt>
                <c:pt idx="18">
                  <c:v>18000000</c:v>
                </c:pt>
                <c:pt idx="19">
                  <c:v>19000000</c:v>
                </c:pt>
                <c:pt idx="20">
                  <c:v>20000000</c:v>
                </c:pt>
              </c:numCache>
            </c:numRef>
          </c:xVal>
          <c:yVal>
            <c:numRef>
              <c:f>[1]JJMMF!$C$30:$C$50</c:f>
              <c:numCache>
                <c:formatCode>General</c:formatCode>
                <c:ptCount val="21"/>
                <c:pt idx="0">
                  <c:v>0</c:v>
                </c:pt>
                <c:pt idx="1">
                  <c:v>7258.8833029338202</c:v>
                </c:pt>
                <c:pt idx="2">
                  <c:v>13753.272832178851</c:v>
                </c:pt>
                <c:pt idx="3">
                  <c:v>19089.210151644824</c:v>
                </c:pt>
                <c:pt idx="4">
                  <c:v>23750.8035692349</c:v>
                </c:pt>
                <c:pt idx="5">
                  <c:v>28014.517917379791</c:v>
                </c:pt>
                <c:pt idx="6">
                  <c:v>31614.120163643827</c:v>
                </c:pt>
                <c:pt idx="7">
                  <c:v>34547.404669785858</c:v>
                </c:pt>
                <c:pt idx="8">
                  <c:v>37088.288548851007</c:v>
                </c:pt>
                <c:pt idx="9">
                  <c:v>39354.905170586644</c:v>
                </c:pt>
                <c:pt idx="10">
                  <c:v>41368.841130976209</c:v>
                </c:pt>
                <c:pt idx="11">
                  <c:v>43150.504674076452</c:v>
                </c:pt>
                <c:pt idx="12">
                  <c:v>44720.119604641892</c:v>
                </c:pt>
                <c:pt idx="13">
                  <c:v>46097.293990550279</c:v>
                </c:pt>
                <c:pt idx="14">
                  <c:v>47301.507562133454</c:v>
                </c:pt>
                <c:pt idx="15">
                  <c:v>48352.240049723267</c:v>
                </c:pt>
                <c:pt idx="16">
                  <c:v>49268.971183651505</c:v>
                </c:pt>
                <c:pt idx="17">
                  <c:v>50071.180694250041</c:v>
                </c:pt>
                <c:pt idx="18">
                  <c:v>50778.348311850685</c:v>
                </c:pt>
                <c:pt idx="19">
                  <c:v>51409.953766785278</c:v>
                </c:pt>
                <c:pt idx="20">
                  <c:v>51985.476789385641</c:v>
                </c:pt>
              </c:numCache>
            </c:numRef>
          </c:yVal>
          <c:smooth val="0"/>
        </c:ser>
        <c:ser>
          <c:idx val="2"/>
          <c:order val="2"/>
          <c:tx>
            <c:v>Xmin</c:v>
          </c:tx>
          <c:spPr>
            <a:ln>
              <a:solidFill>
                <a:schemeClr val="tx2"/>
              </a:solidFill>
            </a:ln>
          </c:spPr>
          <c:marker>
            <c:symbol val="circle"/>
            <c:size val="7"/>
            <c:spPr>
              <a:solidFill>
                <a:schemeClr val="tx2"/>
              </a:solidFill>
            </c:spPr>
          </c:marker>
          <c:xVal>
            <c:numRef>
              <c:f>[1]JJMMF!$B$9</c:f>
              <c:numCache>
                <c:formatCode>General</c:formatCode>
                <c:ptCount val="1"/>
                <c:pt idx="0">
                  <c:v>3401441.5320000001</c:v>
                </c:pt>
              </c:numCache>
            </c:numRef>
          </c:xVal>
          <c:yVal>
            <c:numLit>
              <c:formatCode>General</c:formatCode>
              <c:ptCount val="1"/>
              <c:pt idx="0">
                <c:v>0</c:v>
              </c:pt>
            </c:numLit>
          </c:yVal>
          <c:smooth val="0"/>
        </c:ser>
        <c:ser>
          <c:idx val="3"/>
          <c:order val="3"/>
          <c:tx>
            <c:v>Xmax</c:v>
          </c:tx>
          <c:spPr>
            <a:ln>
              <a:solidFill>
                <a:schemeClr val="tx2"/>
              </a:solidFill>
            </a:ln>
          </c:spPr>
          <c:marker>
            <c:symbol val="circle"/>
            <c:size val="7"/>
            <c:spPr>
              <a:solidFill>
                <a:schemeClr val="tx2"/>
              </a:solidFill>
            </c:spPr>
          </c:marker>
          <c:xVal>
            <c:numRef>
              <c:f>[1]JJMMF!$C$9</c:f>
              <c:numCache>
                <c:formatCode>General</c:formatCode>
                <c:ptCount val="1"/>
                <c:pt idx="0">
                  <c:v>4884000</c:v>
                </c:pt>
              </c:numCache>
            </c:numRef>
          </c:xVal>
          <c:yVal>
            <c:numLit>
              <c:formatCode>General</c:formatCode>
              <c:ptCount val="1"/>
              <c:pt idx="0">
                <c:v>0</c:v>
              </c:pt>
            </c:numLit>
          </c:yVal>
          <c:smooth val="0"/>
        </c:ser>
        <c:ser>
          <c:idx val="4"/>
          <c:order val="4"/>
          <c:tx>
            <c:v>Opt:</c:v>
          </c:tx>
          <c:spPr>
            <a:ln>
              <a:solidFill>
                <a:schemeClr val="accent3">
                  <a:lumMod val="50000"/>
                </a:schemeClr>
              </a:solidFill>
            </a:ln>
          </c:spPr>
          <c:marker>
            <c:symbol val="circle"/>
            <c:size val="7"/>
            <c:spPr>
              <a:solidFill>
                <a:schemeClr val="accent3">
                  <a:lumMod val="50000"/>
                </a:schemeClr>
              </a:solidFill>
            </c:spPr>
          </c:marker>
          <c:dLbls>
            <c:showLegendKey val="0"/>
            <c:showVal val="1"/>
            <c:showCatName val="1"/>
            <c:showSerName val="1"/>
            <c:showPercent val="0"/>
            <c:showBubbleSize val="0"/>
            <c:separator>; </c:separator>
            <c:showLeaderLines val="0"/>
          </c:dLbls>
          <c:xVal>
            <c:numRef>
              <c:f>[1]JJMMF!$D$9</c:f>
              <c:numCache>
                <c:formatCode>General</c:formatCode>
                <c:ptCount val="1"/>
                <c:pt idx="0">
                  <c:v>3401441.5319999997</c:v>
                </c:pt>
              </c:numCache>
            </c:numRef>
          </c:xVal>
          <c:yVal>
            <c:numRef>
              <c:f>[1]JJMMF!$F$9</c:f>
              <c:numCache>
                <c:formatCode>General</c:formatCode>
                <c:ptCount val="1"/>
                <c:pt idx="0">
                  <c:v>21008.235566365256</c:v>
                </c:pt>
              </c:numCache>
            </c:numRef>
          </c:yVal>
          <c:smooth val="0"/>
        </c:ser>
        <c:dLbls>
          <c:showLegendKey val="0"/>
          <c:showVal val="0"/>
          <c:showCatName val="0"/>
          <c:showSerName val="0"/>
          <c:showPercent val="0"/>
          <c:showBubbleSize val="0"/>
        </c:dLbls>
        <c:axId val="165718272"/>
        <c:axId val="165724928"/>
      </c:scatterChart>
      <c:valAx>
        <c:axId val="165718272"/>
        <c:scaling>
          <c:orientation val="minMax"/>
        </c:scaling>
        <c:delete val="0"/>
        <c:axPos val="b"/>
        <c:majorGridlines/>
        <c:title>
          <c:tx>
            <c:rich>
              <a:bodyPr/>
              <a:lstStyle/>
              <a:p>
                <a:pPr>
                  <a:defRPr/>
                </a:pPr>
                <a:r>
                  <a:rPr lang="en-US"/>
                  <a:t>Januvia Family MMF Spend (in '000 $)</a:t>
                </a:r>
              </a:p>
            </c:rich>
          </c:tx>
          <c:layout/>
          <c:overlay val="0"/>
        </c:title>
        <c:numFmt formatCode="General" sourceLinked="1"/>
        <c:majorTickMark val="out"/>
        <c:minorTickMark val="none"/>
        <c:tickLblPos val="nextTo"/>
        <c:crossAx val="165724928"/>
        <c:crosses val="autoZero"/>
        <c:crossBetween val="midCat"/>
        <c:dispUnits>
          <c:builtInUnit val="thousands"/>
        </c:dispUnits>
      </c:valAx>
      <c:valAx>
        <c:axId val="165724928"/>
        <c:scaling>
          <c:orientation val="minMax"/>
        </c:scaling>
        <c:delete val="0"/>
        <c:axPos val="l"/>
        <c:majorGridlines/>
        <c:title>
          <c:tx>
            <c:rich>
              <a:bodyPr rot="-5400000" vert="horz"/>
              <a:lstStyle/>
              <a:p>
                <a:pPr>
                  <a:defRPr>
                    <a:solidFill>
                      <a:srgbClr val="0000FF"/>
                    </a:solidFill>
                  </a:defRPr>
                </a:pPr>
                <a:r>
                  <a:rPr lang="en-US">
                    <a:solidFill>
                      <a:srgbClr val="0000FF"/>
                    </a:solidFill>
                  </a:rPr>
                  <a:t>Incr. TRx (in '000)</a:t>
                </a:r>
              </a:p>
            </c:rich>
          </c:tx>
          <c:layout/>
          <c:overlay val="0"/>
        </c:title>
        <c:numFmt formatCode="General" sourceLinked="1"/>
        <c:majorTickMark val="out"/>
        <c:minorTickMark val="none"/>
        <c:tickLblPos val="nextTo"/>
        <c:crossAx val="165718272"/>
        <c:crosses val="autoZero"/>
        <c:crossBetween val="midCat"/>
        <c:dispUnits>
          <c:builtInUnit val="thousands"/>
        </c:dispUnits>
      </c:valAx>
      <c:spPr>
        <a:noFill/>
      </c:spPr>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Januvia Family: Estimated </a:t>
            </a:r>
            <a:r>
              <a:rPr lang="en-US" sz="1200">
                <a:solidFill>
                  <a:srgbClr val="0000FF"/>
                </a:solidFill>
              </a:rPr>
              <a:t>Incr. TRx</a:t>
            </a:r>
            <a:r>
              <a:rPr lang="en-US" sz="1200"/>
              <a:t> from HCC Spend</a:t>
            </a:r>
          </a:p>
        </c:rich>
      </c:tx>
      <c:overlay val="0"/>
    </c:title>
    <c:autoTitleDeleted val="0"/>
    <c:plotArea>
      <c:layout/>
      <c:scatterChart>
        <c:scatterStyle val="lineMarker"/>
        <c:varyColors val="0"/>
        <c:ser>
          <c:idx val="0"/>
          <c:order val="0"/>
          <c:tx>
            <c:v>Curr:</c:v>
          </c:tx>
          <c:spPr>
            <a:ln w="44450">
              <a:solidFill>
                <a:srgbClr val="C00000"/>
              </a:solidFill>
            </a:ln>
          </c:spPr>
          <c:marker>
            <c:symbol val="diamond"/>
            <c:size val="9"/>
            <c:spPr>
              <a:solidFill>
                <a:srgbClr val="C00000"/>
              </a:solidFill>
              <a:ln w="19050">
                <a:solidFill>
                  <a:srgbClr val="C00000"/>
                </a:solidFill>
              </a:ln>
            </c:spPr>
          </c:marker>
          <c:dLbls>
            <c:txPr>
              <a:bodyPr/>
              <a:lstStyle/>
              <a:p>
                <a:pPr>
                  <a:defRPr sz="1000"/>
                </a:pPr>
                <a:endParaRPr lang="en-US"/>
              </a:p>
            </c:txPr>
            <c:dLblPos val="r"/>
            <c:showLegendKey val="0"/>
            <c:showVal val="1"/>
            <c:showCatName val="1"/>
            <c:showSerName val="1"/>
            <c:showPercent val="0"/>
            <c:showBubbleSize val="0"/>
            <c:separator>; </c:separator>
            <c:showLeaderLines val="0"/>
          </c:dLbls>
          <c:xVal>
            <c:numRef>
              <c:f>[1]JJHCC!$G$9</c:f>
              <c:numCache>
                <c:formatCode>General</c:formatCode>
                <c:ptCount val="1"/>
                <c:pt idx="0">
                  <c:v>22954000</c:v>
                </c:pt>
              </c:numCache>
            </c:numRef>
          </c:xVal>
          <c:yVal>
            <c:numRef>
              <c:f>[1]JJHCC!$I$9</c:f>
              <c:numCache>
                <c:formatCode>General</c:formatCode>
                <c:ptCount val="1"/>
                <c:pt idx="0">
                  <c:v>1595892.0143603629</c:v>
                </c:pt>
              </c:numCache>
            </c:numRef>
          </c:yVal>
          <c:smooth val="0"/>
        </c:ser>
        <c:ser>
          <c:idx val="1"/>
          <c:order val="1"/>
          <c:tx>
            <c:strRef>
              <c:f>[1]JJHCC!$F$2</c:f>
              <c:strCache>
                <c:ptCount val="1"/>
                <c:pt idx="0">
                  <c:v>Incr. TRx</c:v>
                </c:pt>
              </c:strCache>
            </c:strRef>
          </c:tx>
          <c:spPr>
            <a:ln>
              <a:solidFill>
                <a:schemeClr val="tx2">
                  <a:lumMod val="50000"/>
                </a:schemeClr>
              </a:solidFill>
            </a:ln>
          </c:spPr>
          <c:marker>
            <c:symbol val="none"/>
          </c:marker>
          <c:xVal>
            <c:numRef>
              <c:f>[1]JJHCC!$A$22:$A$42</c:f>
              <c:numCache>
                <c:formatCode>General</c:formatCode>
                <c:ptCount val="21"/>
                <c:pt idx="0">
                  <c:v>0</c:v>
                </c:pt>
                <c:pt idx="1">
                  <c:v>3000000</c:v>
                </c:pt>
                <c:pt idx="2">
                  <c:v>6000000</c:v>
                </c:pt>
                <c:pt idx="3">
                  <c:v>9000000</c:v>
                </c:pt>
                <c:pt idx="4">
                  <c:v>12000000</c:v>
                </c:pt>
                <c:pt idx="5">
                  <c:v>15000000</c:v>
                </c:pt>
                <c:pt idx="6">
                  <c:v>18000000</c:v>
                </c:pt>
                <c:pt idx="7">
                  <c:v>21000000</c:v>
                </c:pt>
                <c:pt idx="8">
                  <c:v>24000000</c:v>
                </c:pt>
                <c:pt idx="9">
                  <c:v>27000000</c:v>
                </c:pt>
                <c:pt idx="10">
                  <c:v>30000000</c:v>
                </c:pt>
                <c:pt idx="11">
                  <c:v>33000000</c:v>
                </c:pt>
                <c:pt idx="12">
                  <c:v>36000000</c:v>
                </c:pt>
                <c:pt idx="13">
                  <c:v>39000000</c:v>
                </c:pt>
                <c:pt idx="14">
                  <c:v>42000000</c:v>
                </c:pt>
                <c:pt idx="15">
                  <c:v>45000000</c:v>
                </c:pt>
                <c:pt idx="16">
                  <c:v>48000000</c:v>
                </c:pt>
                <c:pt idx="17">
                  <c:v>51000000</c:v>
                </c:pt>
                <c:pt idx="18">
                  <c:v>54000000</c:v>
                </c:pt>
                <c:pt idx="19">
                  <c:v>57000000</c:v>
                </c:pt>
                <c:pt idx="20">
                  <c:v>60000000</c:v>
                </c:pt>
              </c:numCache>
            </c:numRef>
          </c:xVal>
          <c:yVal>
            <c:numRef>
              <c:f>[1]JJHCC!$C$22:$C$42</c:f>
              <c:numCache>
                <c:formatCode>General</c:formatCode>
                <c:ptCount val="21"/>
                <c:pt idx="0">
                  <c:v>0</c:v>
                </c:pt>
                <c:pt idx="1">
                  <c:v>235071.42459140636</c:v>
                </c:pt>
                <c:pt idx="2">
                  <c:v>461742.9208223247</c:v>
                </c:pt>
                <c:pt idx="3">
                  <c:v>680245.96913645486</c:v>
                </c:pt>
                <c:pt idx="4">
                  <c:v>890811.1333111953</c:v>
                </c:pt>
                <c:pt idx="5">
                  <c:v>1093667.5546168792</c:v>
                </c:pt>
                <c:pt idx="6">
                  <c:v>1289042.4912357426</c:v>
                </c:pt>
                <c:pt idx="7">
                  <c:v>1477160.9011068591</c:v>
                </c:pt>
                <c:pt idx="8">
                  <c:v>1658245.0662689006</c:v>
                </c:pt>
                <c:pt idx="9">
                  <c:v>1832514.2567040266</c:v>
                </c:pt>
                <c:pt idx="10">
                  <c:v>2000184.4316435801</c:v>
                </c:pt>
                <c:pt idx="11">
                  <c:v>2161467.9762732317</c:v>
                </c:pt>
                <c:pt idx="12">
                  <c:v>2316573.4717730633</c:v>
                </c:pt>
                <c:pt idx="13">
                  <c:v>2465705.4966413723</c:v>
                </c:pt>
                <c:pt idx="14">
                  <c:v>2609064.4572786754</c:v>
                </c:pt>
                <c:pt idx="15">
                  <c:v>2746846.4458489963</c:v>
                </c:pt>
                <c:pt idx="16">
                  <c:v>2879243.1234853519</c:v>
                </c:pt>
                <c:pt idx="17">
                  <c:v>3006441.6269650906</c:v>
                </c:pt>
                <c:pt idx="18">
                  <c:v>3128624.4970466923</c:v>
                </c:pt>
                <c:pt idx="19">
                  <c:v>3245969.6267294786</c:v>
                </c:pt>
                <c:pt idx="20">
                  <c:v>3358650.2277734168</c:v>
                </c:pt>
              </c:numCache>
            </c:numRef>
          </c:yVal>
          <c:smooth val="0"/>
        </c:ser>
        <c:ser>
          <c:idx val="2"/>
          <c:order val="2"/>
          <c:tx>
            <c:v>Xmin</c:v>
          </c:tx>
          <c:spPr>
            <a:ln>
              <a:solidFill>
                <a:schemeClr val="tx2"/>
              </a:solidFill>
            </a:ln>
          </c:spPr>
          <c:marker>
            <c:symbol val="circle"/>
            <c:size val="7"/>
            <c:spPr>
              <a:solidFill>
                <a:schemeClr val="tx2"/>
              </a:solidFill>
            </c:spPr>
          </c:marker>
          <c:xVal>
            <c:numRef>
              <c:f>[1]JJHCC!$B$9</c:f>
              <c:numCache>
                <c:formatCode>General</c:formatCode>
                <c:ptCount val="1"/>
                <c:pt idx="0">
                  <c:v>20658600</c:v>
                </c:pt>
              </c:numCache>
            </c:numRef>
          </c:xVal>
          <c:yVal>
            <c:numLit>
              <c:formatCode>General</c:formatCode>
              <c:ptCount val="1"/>
              <c:pt idx="0">
                <c:v>0</c:v>
              </c:pt>
            </c:numLit>
          </c:yVal>
          <c:smooth val="0"/>
        </c:ser>
        <c:ser>
          <c:idx val="3"/>
          <c:order val="3"/>
          <c:tx>
            <c:v>Xmax</c:v>
          </c:tx>
          <c:spPr>
            <a:ln>
              <a:solidFill>
                <a:schemeClr val="tx2"/>
              </a:solidFill>
            </a:ln>
          </c:spPr>
          <c:marker>
            <c:symbol val="circle"/>
            <c:size val="7"/>
            <c:spPr>
              <a:solidFill>
                <a:schemeClr val="tx2"/>
              </a:solidFill>
            </c:spPr>
          </c:marker>
          <c:xVal>
            <c:numRef>
              <c:f>[1]JJHCC!$C$9</c:f>
              <c:numCache>
                <c:formatCode>General</c:formatCode>
                <c:ptCount val="1"/>
                <c:pt idx="0">
                  <c:v>59237226.400000006</c:v>
                </c:pt>
              </c:numCache>
            </c:numRef>
          </c:xVal>
          <c:yVal>
            <c:numLit>
              <c:formatCode>General</c:formatCode>
              <c:ptCount val="1"/>
              <c:pt idx="0">
                <c:v>0</c:v>
              </c:pt>
            </c:numLit>
          </c:yVal>
          <c:smooth val="0"/>
        </c:ser>
        <c:ser>
          <c:idx val="4"/>
          <c:order val="4"/>
          <c:tx>
            <c:v>Opt:</c:v>
          </c:tx>
          <c:spPr>
            <a:ln>
              <a:solidFill>
                <a:schemeClr val="accent3">
                  <a:lumMod val="50000"/>
                </a:schemeClr>
              </a:solidFill>
            </a:ln>
          </c:spPr>
          <c:marker>
            <c:symbol val="circle"/>
            <c:size val="7"/>
            <c:spPr>
              <a:solidFill>
                <a:schemeClr val="accent3">
                  <a:lumMod val="50000"/>
                </a:schemeClr>
              </a:solidFill>
            </c:spPr>
          </c:marker>
          <c:dLbls>
            <c:showLegendKey val="0"/>
            <c:showVal val="1"/>
            <c:showCatName val="1"/>
            <c:showSerName val="1"/>
            <c:showPercent val="0"/>
            <c:showBubbleSize val="0"/>
            <c:separator>; </c:separator>
            <c:showLeaderLines val="0"/>
          </c:dLbls>
          <c:xVal>
            <c:numRef>
              <c:f>[1]JJHCC!$D$9</c:f>
              <c:numCache>
                <c:formatCode>General</c:formatCode>
                <c:ptCount val="1"/>
                <c:pt idx="0">
                  <c:v>49238768.427624755</c:v>
                </c:pt>
              </c:numCache>
            </c:numRef>
          </c:xVal>
          <c:yVal>
            <c:numRef>
              <c:f>[1]JJHCC!$F$9</c:f>
              <c:numCache>
                <c:formatCode>General</c:formatCode>
                <c:ptCount val="1"/>
                <c:pt idx="0">
                  <c:v>2932385.8259073747</c:v>
                </c:pt>
              </c:numCache>
            </c:numRef>
          </c:yVal>
          <c:smooth val="0"/>
        </c:ser>
        <c:dLbls>
          <c:showLegendKey val="0"/>
          <c:showVal val="0"/>
          <c:showCatName val="0"/>
          <c:showSerName val="0"/>
          <c:showPercent val="0"/>
          <c:showBubbleSize val="0"/>
        </c:dLbls>
        <c:axId val="167232640"/>
        <c:axId val="167234944"/>
      </c:scatterChart>
      <c:valAx>
        <c:axId val="167232640"/>
        <c:scaling>
          <c:orientation val="minMax"/>
        </c:scaling>
        <c:delete val="0"/>
        <c:axPos val="b"/>
        <c:majorGridlines/>
        <c:title>
          <c:tx>
            <c:rich>
              <a:bodyPr/>
              <a:lstStyle/>
              <a:p>
                <a:pPr>
                  <a:defRPr/>
                </a:pPr>
                <a:r>
                  <a:rPr lang="en-US"/>
                  <a:t>Januvia Family HCC Spend (in '000 $)</a:t>
                </a:r>
              </a:p>
            </c:rich>
          </c:tx>
          <c:overlay val="0"/>
        </c:title>
        <c:numFmt formatCode="General" sourceLinked="1"/>
        <c:majorTickMark val="out"/>
        <c:minorTickMark val="none"/>
        <c:tickLblPos val="nextTo"/>
        <c:crossAx val="167234944"/>
        <c:crosses val="autoZero"/>
        <c:crossBetween val="midCat"/>
        <c:dispUnits>
          <c:builtInUnit val="thousands"/>
        </c:dispUnits>
      </c:valAx>
      <c:valAx>
        <c:axId val="167234944"/>
        <c:scaling>
          <c:orientation val="minMax"/>
        </c:scaling>
        <c:delete val="0"/>
        <c:axPos val="l"/>
        <c:majorGridlines/>
        <c:title>
          <c:tx>
            <c:rich>
              <a:bodyPr rot="-5400000" vert="horz"/>
              <a:lstStyle/>
              <a:p>
                <a:pPr>
                  <a:defRPr>
                    <a:solidFill>
                      <a:srgbClr val="0000FF"/>
                    </a:solidFill>
                  </a:defRPr>
                </a:pPr>
                <a:r>
                  <a:rPr lang="en-US">
                    <a:solidFill>
                      <a:srgbClr val="0000FF"/>
                    </a:solidFill>
                  </a:rPr>
                  <a:t>Incr. TRx (in '000)</a:t>
                </a:r>
              </a:p>
            </c:rich>
          </c:tx>
          <c:overlay val="0"/>
        </c:title>
        <c:numFmt formatCode="General" sourceLinked="1"/>
        <c:majorTickMark val="out"/>
        <c:minorTickMark val="none"/>
        <c:tickLblPos val="nextTo"/>
        <c:crossAx val="167232640"/>
        <c:crosses val="autoZero"/>
        <c:crossBetween val="midCat"/>
        <c:dispUnits>
          <c:builtInUnit val="thousands"/>
        </c:dispUnits>
      </c:valAx>
      <c:spPr>
        <a:noFill/>
      </c:spPr>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Januvia Family: Estimated </a:t>
            </a:r>
            <a:r>
              <a:rPr lang="en-US" sz="1200">
                <a:solidFill>
                  <a:srgbClr val="0000FF"/>
                </a:solidFill>
              </a:rPr>
              <a:t>Incr. TRx</a:t>
            </a:r>
            <a:r>
              <a:rPr lang="en-US" sz="1200"/>
              <a:t> from MCM Spend</a:t>
            </a:r>
          </a:p>
        </c:rich>
      </c:tx>
      <c:overlay val="0"/>
    </c:title>
    <c:autoTitleDeleted val="0"/>
    <c:plotArea>
      <c:layout/>
      <c:scatterChart>
        <c:scatterStyle val="lineMarker"/>
        <c:varyColors val="0"/>
        <c:ser>
          <c:idx val="0"/>
          <c:order val="0"/>
          <c:tx>
            <c:v>Curr:</c:v>
          </c:tx>
          <c:spPr>
            <a:ln w="44450">
              <a:solidFill>
                <a:srgbClr val="C00000"/>
              </a:solidFill>
            </a:ln>
          </c:spPr>
          <c:marker>
            <c:symbol val="diamond"/>
            <c:size val="9"/>
            <c:spPr>
              <a:solidFill>
                <a:srgbClr val="C00000"/>
              </a:solidFill>
              <a:ln w="19050">
                <a:solidFill>
                  <a:srgbClr val="C00000"/>
                </a:solidFill>
              </a:ln>
            </c:spPr>
          </c:marker>
          <c:dLbls>
            <c:txPr>
              <a:bodyPr/>
              <a:lstStyle/>
              <a:p>
                <a:pPr>
                  <a:defRPr sz="1000"/>
                </a:pPr>
                <a:endParaRPr lang="en-US"/>
              </a:p>
            </c:txPr>
            <c:dLblPos val="r"/>
            <c:showLegendKey val="0"/>
            <c:showVal val="1"/>
            <c:showCatName val="1"/>
            <c:showSerName val="1"/>
            <c:showPercent val="0"/>
            <c:showBubbleSize val="0"/>
            <c:separator>; </c:separator>
            <c:showLeaderLines val="0"/>
          </c:dLbls>
          <c:xVal>
            <c:numRef>
              <c:f>[1]JJMCM!$G$9</c:f>
              <c:numCache>
                <c:formatCode>General</c:formatCode>
                <c:ptCount val="1"/>
                <c:pt idx="0">
                  <c:v>7818984</c:v>
                </c:pt>
              </c:numCache>
            </c:numRef>
          </c:xVal>
          <c:yVal>
            <c:numRef>
              <c:f>[1]JJMCM!$I$9</c:f>
              <c:numCache>
                <c:formatCode>General</c:formatCode>
                <c:ptCount val="1"/>
                <c:pt idx="0">
                  <c:v>378283.24113526288</c:v>
                </c:pt>
              </c:numCache>
            </c:numRef>
          </c:yVal>
          <c:smooth val="0"/>
        </c:ser>
        <c:ser>
          <c:idx val="1"/>
          <c:order val="1"/>
          <c:tx>
            <c:strRef>
              <c:f>[1]JJMCM!$F$2</c:f>
              <c:strCache>
                <c:ptCount val="1"/>
                <c:pt idx="0">
                  <c:v>Incr. TRx</c:v>
                </c:pt>
              </c:strCache>
            </c:strRef>
          </c:tx>
          <c:spPr>
            <a:ln>
              <a:solidFill>
                <a:schemeClr val="tx2">
                  <a:lumMod val="50000"/>
                </a:schemeClr>
              </a:solidFill>
            </a:ln>
          </c:spPr>
          <c:marker>
            <c:symbol val="none"/>
          </c:marker>
          <c:xVal>
            <c:numRef>
              <c:f>[1]JJMCM!$A$22:$A$42</c:f>
              <c:numCache>
                <c:formatCode>General</c:formatCode>
                <c:ptCount val="21"/>
                <c:pt idx="0">
                  <c:v>0</c:v>
                </c:pt>
                <c:pt idx="1">
                  <c:v>1500000</c:v>
                </c:pt>
                <c:pt idx="2">
                  <c:v>3000000</c:v>
                </c:pt>
                <c:pt idx="3">
                  <c:v>4500000</c:v>
                </c:pt>
                <c:pt idx="4">
                  <c:v>6000000</c:v>
                </c:pt>
                <c:pt idx="5">
                  <c:v>7500000</c:v>
                </c:pt>
                <c:pt idx="6">
                  <c:v>9000000</c:v>
                </c:pt>
                <c:pt idx="7">
                  <c:v>10500000</c:v>
                </c:pt>
                <c:pt idx="8">
                  <c:v>12000000</c:v>
                </c:pt>
                <c:pt idx="9">
                  <c:v>13500000</c:v>
                </c:pt>
                <c:pt idx="10">
                  <c:v>15000000</c:v>
                </c:pt>
                <c:pt idx="11">
                  <c:v>16500000</c:v>
                </c:pt>
                <c:pt idx="12">
                  <c:v>18000000</c:v>
                </c:pt>
                <c:pt idx="13">
                  <c:v>19500000</c:v>
                </c:pt>
                <c:pt idx="14">
                  <c:v>21000000</c:v>
                </c:pt>
                <c:pt idx="15">
                  <c:v>22500000</c:v>
                </c:pt>
                <c:pt idx="16">
                  <c:v>24000000</c:v>
                </c:pt>
                <c:pt idx="17">
                  <c:v>25500000</c:v>
                </c:pt>
                <c:pt idx="18">
                  <c:v>27000000</c:v>
                </c:pt>
                <c:pt idx="19">
                  <c:v>28500000</c:v>
                </c:pt>
                <c:pt idx="20">
                  <c:v>30000000</c:v>
                </c:pt>
              </c:numCache>
            </c:numRef>
          </c:xVal>
          <c:yVal>
            <c:numRef>
              <c:f>[1]JJMCM!$C$22:$C$42</c:f>
              <c:numCache>
                <c:formatCode>General</c:formatCode>
                <c:ptCount val="21"/>
                <c:pt idx="0">
                  <c:v>0</c:v>
                </c:pt>
                <c:pt idx="1">
                  <c:v>79507.11028868884</c:v>
                </c:pt>
                <c:pt idx="2">
                  <c:v>155573.41787305035</c:v>
                </c:pt>
                <c:pt idx="3">
                  <c:v>228339.32048574736</c:v>
                </c:pt>
                <c:pt idx="4">
                  <c:v>297940.23231110803</c:v>
                </c:pt>
                <c:pt idx="5">
                  <c:v>364506.69405063009</c:v>
                </c:pt>
                <c:pt idx="6">
                  <c:v>428164.48713928397</c:v>
                </c:pt>
                <c:pt idx="7">
                  <c:v>489034.75126725488</c:v>
                </c:pt>
                <c:pt idx="8">
                  <c:v>547234.10443962505</c:v>
                </c:pt>
                <c:pt idx="9">
                  <c:v>602874.76487850724</c:v>
                </c:pt>
                <c:pt idx="10">
                  <c:v>656064.6741417466</c:v>
                </c:pt>
                <c:pt idx="11">
                  <c:v>706907.62089403975</c:v>
                </c:pt>
                <c:pt idx="12">
                  <c:v>755503.36482708924</c:v>
                </c:pt>
                <c:pt idx="13">
                  <c:v>801947.76027903578</c:v>
                </c:pt>
                <c:pt idx="14">
                  <c:v>846332.8791548044</c:v>
                </c:pt>
                <c:pt idx="15">
                  <c:v>888747.13279554097</c:v>
                </c:pt>
                <c:pt idx="16">
                  <c:v>929275.39248845901</c:v>
                </c:pt>
                <c:pt idx="17">
                  <c:v>967999.10834809521</c:v>
                </c:pt>
                <c:pt idx="18">
                  <c:v>1004996.4263360974</c:v>
                </c:pt>
                <c:pt idx="19">
                  <c:v>1040342.3032200276</c:v>
                </c:pt>
                <c:pt idx="20">
                  <c:v>1074108.6193015403</c:v>
                </c:pt>
              </c:numCache>
            </c:numRef>
          </c:yVal>
          <c:smooth val="0"/>
        </c:ser>
        <c:ser>
          <c:idx val="2"/>
          <c:order val="2"/>
          <c:tx>
            <c:v>Xmin</c:v>
          </c:tx>
          <c:spPr>
            <a:ln>
              <a:solidFill>
                <a:schemeClr val="tx2"/>
              </a:solidFill>
            </a:ln>
          </c:spPr>
          <c:marker>
            <c:symbol val="circle"/>
            <c:size val="7"/>
            <c:spPr>
              <a:solidFill>
                <a:schemeClr val="tx2"/>
              </a:solidFill>
            </c:spPr>
          </c:marker>
          <c:xVal>
            <c:numRef>
              <c:f>[1]JJMCM!$B$9</c:f>
              <c:numCache>
                <c:formatCode>General</c:formatCode>
                <c:ptCount val="1"/>
                <c:pt idx="0">
                  <c:v>3114936</c:v>
                </c:pt>
              </c:numCache>
            </c:numRef>
          </c:xVal>
          <c:yVal>
            <c:numLit>
              <c:formatCode>General</c:formatCode>
              <c:ptCount val="1"/>
              <c:pt idx="0">
                <c:v>0</c:v>
              </c:pt>
            </c:numLit>
          </c:yVal>
          <c:smooth val="0"/>
        </c:ser>
        <c:ser>
          <c:idx val="3"/>
          <c:order val="3"/>
          <c:tx>
            <c:v>Xmax</c:v>
          </c:tx>
          <c:spPr>
            <a:ln>
              <a:solidFill>
                <a:schemeClr val="tx2"/>
              </a:solidFill>
            </a:ln>
          </c:spPr>
          <c:marker>
            <c:symbol val="circle"/>
            <c:size val="7"/>
            <c:spPr>
              <a:solidFill>
                <a:schemeClr val="tx2"/>
              </a:solidFill>
            </c:spPr>
          </c:marker>
          <c:xVal>
            <c:numRef>
              <c:f>[1]JJMCM!$C$9</c:f>
              <c:numCache>
                <c:formatCode>General</c:formatCode>
                <c:ptCount val="1"/>
                <c:pt idx="0">
                  <c:v>8600882.4000000004</c:v>
                </c:pt>
              </c:numCache>
            </c:numRef>
          </c:xVal>
          <c:yVal>
            <c:numLit>
              <c:formatCode>General</c:formatCode>
              <c:ptCount val="1"/>
              <c:pt idx="0">
                <c:v>0</c:v>
              </c:pt>
            </c:numLit>
          </c:yVal>
          <c:smooth val="0"/>
        </c:ser>
        <c:ser>
          <c:idx val="4"/>
          <c:order val="4"/>
          <c:tx>
            <c:v>Opt:</c:v>
          </c:tx>
          <c:spPr>
            <a:ln>
              <a:solidFill>
                <a:schemeClr val="accent3">
                  <a:lumMod val="50000"/>
                </a:schemeClr>
              </a:solidFill>
            </a:ln>
          </c:spPr>
          <c:marker>
            <c:symbol val="circle"/>
            <c:size val="7"/>
            <c:spPr>
              <a:solidFill>
                <a:schemeClr val="accent3">
                  <a:lumMod val="50000"/>
                </a:schemeClr>
              </a:solidFill>
            </c:spPr>
          </c:marker>
          <c:dLbls>
            <c:showLegendKey val="0"/>
            <c:showVal val="1"/>
            <c:showCatName val="1"/>
            <c:showSerName val="1"/>
            <c:showPercent val="0"/>
            <c:showBubbleSize val="0"/>
            <c:separator>; </c:separator>
            <c:showLeaderLines val="0"/>
          </c:dLbls>
          <c:xVal>
            <c:numRef>
              <c:f>[1]JJMCM!$D$9</c:f>
              <c:numCache>
                <c:formatCode>General</c:formatCode>
                <c:ptCount val="1"/>
                <c:pt idx="0">
                  <c:v>8162992.5140422275</c:v>
                </c:pt>
              </c:numCache>
            </c:numRef>
          </c:xVal>
          <c:yVal>
            <c:numRef>
              <c:f>[1]JJMCM!$F$9</c:f>
              <c:numCache>
                <c:formatCode>General</c:formatCode>
                <c:ptCount val="1"/>
                <c:pt idx="0">
                  <c:v>392994.52494304377</c:v>
                </c:pt>
              </c:numCache>
            </c:numRef>
          </c:yVal>
          <c:smooth val="0"/>
        </c:ser>
        <c:dLbls>
          <c:showLegendKey val="0"/>
          <c:showVal val="0"/>
          <c:showCatName val="0"/>
          <c:showSerName val="0"/>
          <c:showPercent val="0"/>
          <c:showBubbleSize val="0"/>
        </c:dLbls>
        <c:axId val="167305216"/>
        <c:axId val="167307520"/>
      </c:scatterChart>
      <c:valAx>
        <c:axId val="167305216"/>
        <c:scaling>
          <c:orientation val="minMax"/>
        </c:scaling>
        <c:delete val="0"/>
        <c:axPos val="b"/>
        <c:majorGridlines/>
        <c:title>
          <c:tx>
            <c:rich>
              <a:bodyPr/>
              <a:lstStyle/>
              <a:p>
                <a:pPr>
                  <a:defRPr/>
                </a:pPr>
                <a:r>
                  <a:rPr lang="en-US"/>
                  <a:t>Januvia Family MCM Spend (in '000 $)</a:t>
                </a:r>
              </a:p>
            </c:rich>
          </c:tx>
          <c:overlay val="0"/>
        </c:title>
        <c:numFmt formatCode="General" sourceLinked="1"/>
        <c:majorTickMark val="out"/>
        <c:minorTickMark val="none"/>
        <c:tickLblPos val="nextTo"/>
        <c:crossAx val="167307520"/>
        <c:crosses val="autoZero"/>
        <c:crossBetween val="midCat"/>
        <c:dispUnits>
          <c:builtInUnit val="thousands"/>
        </c:dispUnits>
      </c:valAx>
      <c:valAx>
        <c:axId val="167307520"/>
        <c:scaling>
          <c:orientation val="minMax"/>
        </c:scaling>
        <c:delete val="0"/>
        <c:axPos val="l"/>
        <c:majorGridlines/>
        <c:title>
          <c:tx>
            <c:rich>
              <a:bodyPr rot="-5400000" vert="horz"/>
              <a:lstStyle/>
              <a:p>
                <a:pPr>
                  <a:defRPr>
                    <a:solidFill>
                      <a:srgbClr val="0000FF"/>
                    </a:solidFill>
                  </a:defRPr>
                </a:pPr>
                <a:r>
                  <a:rPr lang="en-US">
                    <a:solidFill>
                      <a:srgbClr val="0000FF"/>
                    </a:solidFill>
                  </a:rPr>
                  <a:t>Incr. TRx (in '000)</a:t>
                </a:r>
              </a:p>
            </c:rich>
          </c:tx>
          <c:overlay val="0"/>
        </c:title>
        <c:numFmt formatCode="General" sourceLinked="1"/>
        <c:majorTickMark val="out"/>
        <c:minorTickMark val="none"/>
        <c:tickLblPos val="nextTo"/>
        <c:crossAx val="167305216"/>
        <c:crosses val="autoZero"/>
        <c:crossBetween val="midCat"/>
        <c:dispUnits>
          <c:builtInUnit val="thousands"/>
        </c:dispUnits>
      </c:valAx>
      <c:spPr>
        <a:noFill/>
      </c:spPr>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Januvia Family: Estimated </a:t>
            </a:r>
            <a:r>
              <a:rPr lang="en-US" sz="1200">
                <a:solidFill>
                  <a:srgbClr val="0000FF"/>
                </a:solidFill>
              </a:rPr>
              <a:t>Incr. TRx</a:t>
            </a:r>
            <a:r>
              <a:rPr lang="en-US" sz="1200"/>
              <a:t> from HCC Pharmacy Acquisition</a:t>
            </a:r>
            <a:r>
              <a:rPr lang="en-US" sz="1200" baseline="0"/>
              <a:t> </a:t>
            </a:r>
            <a:r>
              <a:rPr lang="en-US" sz="1200"/>
              <a:t>Spend</a:t>
            </a:r>
          </a:p>
        </c:rich>
      </c:tx>
      <c:overlay val="0"/>
    </c:title>
    <c:autoTitleDeleted val="0"/>
    <c:plotArea>
      <c:layout/>
      <c:scatterChart>
        <c:scatterStyle val="lineMarker"/>
        <c:varyColors val="0"/>
        <c:ser>
          <c:idx val="0"/>
          <c:order val="0"/>
          <c:tx>
            <c:v>Curr:</c:v>
          </c:tx>
          <c:spPr>
            <a:ln w="44450">
              <a:solidFill>
                <a:srgbClr val="C00000"/>
              </a:solidFill>
            </a:ln>
          </c:spPr>
          <c:marker>
            <c:symbol val="diamond"/>
            <c:size val="9"/>
            <c:spPr>
              <a:solidFill>
                <a:srgbClr val="C00000"/>
              </a:solidFill>
              <a:ln w="19050">
                <a:solidFill>
                  <a:srgbClr val="C00000"/>
                </a:solidFill>
              </a:ln>
            </c:spPr>
          </c:marker>
          <c:dLbls>
            <c:txPr>
              <a:bodyPr/>
              <a:lstStyle/>
              <a:p>
                <a:pPr>
                  <a:defRPr sz="1000"/>
                </a:pPr>
                <a:endParaRPr lang="en-US"/>
              </a:p>
            </c:txPr>
            <c:dLblPos val="r"/>
            <c:showLegendKey val="0"/>
            <c:showVal val="1"/>
            <c:showCatName val="1"/>
            <c:showSerName val="1"/>
            <c:showPercent val="0"/>
            <c:showBubbleSize val="0"/>
            <c:separator>; </c:separator>
            <c:showLeaderLines val="0"/>
          </c:dLbls>
          <c:xVal>
            <c:numRef>
              <c:f>[1]JJHCC_ACQ!$G$9</c:f>
              <c:numCache>
                <c:formatCode>General</c:formatCode>
                <c:ptCount val="1"/>
                <c:pt idx="0">
                  <c:v>4782666</c:v>
                </c:pt>
              </c:numCache>
            </c:numRef>
          </c:xVal>
          <c:yVal>
            <c:numRef>
              <c:f>[1]JJHCC_ACQ!$I$9</c:f>
              <c:numCache>
                <c:formatCode>General</c:formatCode>
                <c:ptCount val="1"/>
                <c:pt idx="0">
                  <c:v>91344.414528190871</c:v>
                </c:pt>
              </c:numCache>
            </c:numRef>
          </c:yVal>
          <c:smooth val="0"/>
        </c:ser>
        <c:ser>
          <c:idx val="1"/>
          <c:order val="1"/>
          <c:tx>
            <c:strRef>
              <c:f>[1]JJHCC_ACQ!$F$2</c:f>
              <c:strCache>
                <c:ptCount val="1"/>
                <c:pt idx="0">
                  <c:v>Incr. TRx</c:v>
                </c:pt>
              </c:strCache>
            </c:strRef>
          </c:tx>
          <c:spPr>
            <a:ln>
              <a:solidFill>
                <a:schemeClr val="tx2">
                  <a:lumMod val="50000"/>
                </a:schemeClr>
              </a:solidFill>
            </a:ln>
          </c:spPr>
          <c:marker>
            <c:symbol val="none"/>
          </c:marker>
          <c:xVal>
            <c:numRef>
              <c:f>[1]JJHCC_ACQ!$A$22:$A$42</c:f>
              <c:numCache>
                <c:formatCode>General</c:formatCode>
                <c:ptCount val="21"/>
                <c:pt idx="0">
                  <c:v>0</c:v>
                </c:pt>
                <c:pt idx="1">
                  <c:v>1000000</c:v>
                </c:pt>
                <c:pt idx="2">
                  <c:v>2000000</c:v>
                </c:pt>
                <c:pt idx="3">
                  <c:v>3000000</c:v>
                </c:pt>
                <c:pt idx="4">
                  <c:v>4000000</c:v>
                </c:pt>
                <c:pt idx="5">
                  <c:v>5000000</c:v>
                </c:pt>
                <c:pt idx="6">
                  <c:v>6000000</c:v>
                </c:pt>
                <c:pt idx="7">
                  <c:v>7000000</c:v>
                </c:pt>
                <c:pt idx="8">
                  <c:v>8000000</c:v>
                </c:pt>
                <c:pt idx="9">
                  <c:v>9000000</c:v>
                </c:pt>
                <c:pt idx="10">
                  <c:v>10000000</c:v>
                </c:pt>
                <c:pt idx="11">
                  <c:v>11000000</c:v>
                </c:pt>
                <c:pt idx="12">
                  <c:v>12000000</c:v>
                </c:pt>
                <c:pt idx="13">
                  <c:v>13000000</c:v>
                </c:pt>
                <c:pt idx="14">
                  <c:v>14000000</c:v>
                </c:pt>
                <c:pt idx="15">
                  <c:v>15000000</c:v>
                </c:pt>
                <c:pt idx="16">
                  <c:v>16000000</c:v>
                </c:pt>
                <c:pt idx="17">
                  <c:v>17000000</c:v>
                </c:pt>
                <c:pt idx="18">
                  <c:v>18000000</c:v>
                </c:pt>
                <c:pt idx="19">
                  <c:v>19000000</c:v>
                </c:pt>
                <c:pt idx="20">
                  <c:v>20000000</c:v>
                </c:pt>
              </c:numCache>
            </c:numRef>
          </c:xVal>
          <c:yVal>
            <c:numRef>
              <c:f>[1]JJHCC_ACQ!$C$22:$C$42</c:f>
              <c:numCache>
                <c:formatCode>General</c:formatCode>
                <c:ptCount val="21"/>
                <c:pt idx="0">
                  <c:v>0</c:v>
                </c:pt>
                <c:pt idx="1">
                  <c:v>19694.374199160717</c:v>
                </c:pt>
                <c:pt idx="2">
                  <c:v>39069.406487308843</c:v>
                </c:pt>
                <c:pt idx="3">
                  <c:v>58130.06781013259</c:v>
                </c:pt>
                <c:pt idx="4">
                  <c:v>76881.258540774928</c:v>
                </c:pt>
                <c:pt idx="5">
                  <c:v>95327.809255052722</c:v>
                </c:pt>
                <c:pt idx="6">
                  <c:v>113474.48150603171</c:v>
                </c:pt>
                <c:pt idx="7">
                  <c:v>131325.9685978927</c:v>
                </c:pt>
                <c:pt idx="8">
                  <c:v>148886.89635834811</c:v>
                </c:pt>
                <c:pt idx="9">
                  <c:v>166161.82390978068</c:v>
                </c:pt>
                <c:pt idx="10">
                  <c:v>183155.24443830978</c:v>
                </c:pt>
                <c:pt idx="11">
                  <c:v>199871.58596087093</c:v>
                </c:pt>
                <c:pt idx="12">
                  <c:v>216315.21208989044</c:v>
                </c:pt>
                <c:pt idx="13">
                  <c:v>232490.4227951568</c:v>
                </c:pt>
                <c:pt idx="14">
                  <c:v>248401.45516293292</c:v>
                </c:pt>
                <c:pt idx="15">
                  <c:v>264052.48415179277</c:v>
                </c:pt>
                <c:pt idx="16">
                  <c:v>279447.62334514031</c:v>
                </c:pt>
                <c:pt idx="17">
                  <c:v>294590.92570003413</c:v>
                </c:pt>
                <c:pt idx="18">
                  <c:v>309486.3842922973</c:v>
                </c:pt>
                <c:pt idx="19">
                  <c:v>324137.93305757787</c:v>
                </c:pt>
                <c:pt idx="20">
                  <c:v>338549.44752814772</c:v>
                </c:pt>
              </c:numCache>
            </c:numRef>
          </c:yVal>
          <c:smooth val="0"/>
        </c:ser>
        <c:ser>
          <c:idx val="2"/>
          <c:order val="2"/>
          <c:tx>
            <c:v>Xmin</c:v>
          </c:tx>
          <c:spPr>
            <a:ln>
              <a:solidFill>
                <a:schemeClr val="tx2"/>
              </a:solidFill>
            </a:ln>
          </c:spPr>
          <c:marker>
            <c:symbol val="circle"/>
            <c:size val="7"/>
            <c:spPr>
              <a:solidFill>
                <a:schemeClr val="tx2"/>
              </a:solidFill>
            </c:spPr>
          </c:marker>
          <c:xVal>
            <c:numRef>
              <c:f>[1]JJHCC_ACQ!$B$9</c:f>
              <c:numCache>
                <c:formatCode>General</c:formatCode>
                <c:ptCount val="1"/>
                <c:pt idx="0">
                  <c:v>4304399.4000000004</c:v>
                </c:pt>
              </c:numCache>
            </c:numRef>
          </c:xVal>
          <c:yVal>
            <c:numLit>
              <c:formatCode>General</c:formatCode>
              <c:ptCount val="1"/>
              <c:pt idx="0">
                <c:v>0</c:v>
              </c:pt>
            </c:numLit>
          </c:yVal>
          <c:smooth val="0"/>
        </c:ser>
        <c:ser>
          <c:idx val="3"/>
          <c:order val="3"/>
          <c:tx>
            <c:v>Xmax</c:v>
          </c:tx>
          <c:spPr>
            <a:ln>
              <a:solidFill>
                <a:schemeClr val="tx2"/>
              </a:solidFill>
            </a:ln>
          </c:spPr>
          <c:marker>
            <c:symbol val="circle"/>
            <c:size val="7"/>
            <c:spPr>
              <a:solidFill>
                <a:schemeClr val="tx2"/>
              </a:solidFill>
            </c:spPr>
          </c:marker>
          <c:xVal>
            <c:numRef>
              <c:f>[1]JJHCC_ACQ!$C$9</c:f>
              <c:numCache>
                <c:formatCode>General</c:formatCode>
                <c:ptCount val="1"/>
                <c:pt idx="0">
                  <c:v>5260932.6000000006</c:v>
                </c:pt>
              </c:numCache>
            </c:numRef>
          </c:xVal>
          <c:yVal>
            <c:numLit>
              <c:formatCode>General</c:formatCode>
              <c:ptCount val="1"/>
              <c:pt idx="0">
                <c:v>0</c:v>
              </c:pt>
            </c:numLit>
          </c:yVal>
          <c:smooth val="0"/>
        </c:ser>
        <c:ser>
          <c:idx val="4"/>
          <c:order val="4"/>
          <c:tx>
            <c:v>Opt:</c:v>
          </c:tx>
          <c:spPr>
            <a:ln>
              <a:solidFill>
                <a:schemeClr val="accent3">
                  <a:lumMod val="50000"/>
                </a:schemeClr>
              </a:solidFill>
            </a:ln>
          </c:spPr>
          <c:marker>
            <c:symbol val="circle"/>
            <c:size val="7"/>
            <c:spPr>
              <a:solidFill>
                <a:schemeClr val="accent3">
                  <a:lumMod val="50000"/>
                </a:schemeClr>
              </a:solidFill>
            </c:spPr>
          </c:marker>
          <c:dLbls>
            <c:showLegendKey val="0"/>
            <c:showVal val="1"/>
            <c:showCatName val="1"/>
            <c:showSerName val="1"/>
            <c:showPercent val="0"/>
            <c:showBubbleSize val="0"/>
            <c:separator>; </c:separator>
            <c:showLeaderLines val="0"/>
          </c:dLbls>
          <c:xVal>
            <c:numRef>
              <c:f>[1]JJHCC_ACQ!$D$9</c:f>
              <c:numCache>
                <c:formatCode>General</c:formatCode>
                <c:ptCount val="1"/>
                <c:pt idx="0">
                  <c:v>4304399.4000000004</c:v>
                </c:pt>
              </c:numCache>
            </c:numRef>
          </c:xVal>
          <c:yVal>
            <c:numRef>
              <c:f>[1]JJHCC_ACQ!$F$9</c:f>
              <c:numCache>
                <c:formatCode>General</c:formatCode>
                <c:ptCount val="1"/>
                <c:pt idx="0">
                  <c:v>82528.409285203234</c:v>
                </c:pt>
              </c:numCache>
            </c:numRef>
          </c:yVal>
          <c:smooth val="0"/>
        </c:ser>
        <c:dLbls>
          <c:showLegendKey val="0"/>
          <c:showVal val="0"/>
          <c:showCatName val="0"/>
          <c:showSerName val="0"/>
          <c:showPercent val="0"/>
          <c:showBubbleSize val="0"/>
        </c:dLbls>
        <c:axId val="167402112"/>
        <c:axId val="167433344"/>
      </c:scatterChart>
      <c:valAx>
        <c:axId val="167402112"/>
        <c:scaling>
          <c:orientation val="minMax"/>
        </c:scaling>
        <c:delete val="0"/>
        <c:axPos val="b"/>
        <c:majorGridlines/>
        <c:title>
          <c:tx>
            <c:rich>
              <a:bodyPr/>
              <a:lstStyle/>
              <a:p>
                <a:pPr>
                  <a:defRPr/>
                </a:pPr>
                <a:r>
                  <a:rPr lang="en-US"/>
                  <a:t>Januvia Family HCC Pharmacy Acquisition Spend (in '000 $)</a:t>
                </a:r>
              </a:p>
            </c:rich>
          </c:tx>
          <c:overlay val="0"/>
        </c:title>
        <c:numFmt formatCode="General" sourceLinked="1"/>
        <c:majorTickMark val="out"/>
        <c:minorTickMark val="none"/>
        <c:tickLblPos val="nextTo"/>
        <c:crossAx val="167433344"/>
        <c:crosses val="autoZero"/>
        <c:crossBetween val="midCat"/>
        <c:dispUnits>
          <c:builtInUnit val="thousands"/>
        </c:dispUnits>
      </c:valAx>
      <c:valAx>
        <c:axId val="167433344"/>
        <c:scaling>
          <c:orientation val="minMax"/>
        </c:scaling>
        <c:delete val="0"/>
        <c:axPos val="l"/>
        <c:majorGridlines/>
        <c:title>
          <c:tx>
            <c:rich>
              <a:bodyPr rot="-5400000" vert="horz"/>
              <a:lstStyle/>
              <a:p>
                <a:pPr>
                  <a:defRPr>
                    <a:solidFill>
                      <a:srgbClr val="0000FF"/>
                    </a:solidFill>
                  </a:defRPr>
                </a:pPr>
                <a:r>
                  <a:rPr lang="en-US">
                    <a:solidFill>
                      <a:srgbClr val="0000FF"/>
                    </a:solidFill>
                  </a:rPr>
                  <a:t>Incr. TRx (in '000)</a:t>
                </a:r>
              </a:p>
            </c:rich>
          </c:tx>
          <c:overlay val="0"/>
        </c:title>
        <c:numFmt formatCode="General" sourceLinked="1"/>
        <c:majorTickMark val="out"/>
        <c:minorTickMark val="none"/>
        <c:tickLblPos val="nextTo"/>
        <c:crossAx val="167402112"/>
        <c:crosses val="autoZero"/>
        <c:crossBetween val="midCat"/>
        <c:dispUnits>
          <c:builtInUnit val="thousands"/>
        </c:dispUnits>
      </c:valAx>
      <c:spPr>
        <a:noFill/>
      </c:spPr>
    </c:plotArea>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Januvia Family: Estimated </a:t>
            </a:r>
            <a:r>
              <a:rPr lang="en-US" sz="1200">
                <a:solidFill>
                  <a:srgbClr val="0000FF"/>
                </a:solidFill>
              </a:rPr>
              <a:t>Incr. TRx</a:t>
            </a:r>
            <a:r>
              <a:rPr lang="en-US" sz="1200"/>
              <a:t> from HCC Adherence</a:t>
            </a:r>
            <a:r>
              <a:rPr lang="en-US" sz="1200" baseline="0"/>
              <a:t> </a:t>
            </a:r>
            <a:r>
              <a:rPr lang="en-US" sz="1200"/>
              <a:t>Spend</a:t>
            </a:r>
          </a:p>
        </c:rich>
      </c:tx>
      <c:overlay val="0"/>
    </c:title>
    <c:autoTitleDeleted val="0"/>
    <c:plotArea>
      <c:layout/>
      <c:scatterChart>
        <c:scatterStyle val="lineMarker"/>
        <c:varyColors val="0"/>
        <c:ser>
          <c:idx val="0"/>
          <c:order val="0"/>
          <c:tx>
            <c:v>Curr:</c:v>
          </c:tx>
          <c:spPr>
            <a:ln w="44450">
              <a:solidFill>
                <a:srgbClr val="C00000"/>
              </a:solidFill>
            </a:ln>
          </c:spPr>
          <c:marker>
            <c:symbol val="diamond"/>
            <c:size val="9"/>
            <c:spPr>
              <a:solidFill>
                <a:srgbClr val="C00000"/>
              </a:solidFill>
              <a:ln w="19050">
                <a:solidFill>
                  <a:srgbClr val="C00000"/>
                </a:solidFill>
              </a:ln>
            </c:spPr>
          </c:marker>
          <c:dLbls>
            <c:txPr>
              <a:bodyPr/>
              <a:lstStyle/>
              <a:p>
                <a:pPr>
                  <a:defRPr sz="1000"/>
                </a:pPr>
                <a:endParaRPr lang="en-US"/>
              </a:p>
            </c:txPr>
            <c:dLblPos val="r"/>
            <c:showLegendKey val="0"/>
            <c:showVal val="1"/>
            <c:showCatName val="1"/>
            <c:showSerName val="1"/>
            <c:showPercent val="0"/>
            <c:showBubbleSize val="0"/>
            <c:separator>; </c:separator>
            <c:showLeaderLines val="0"/>
          </c:dLbls>
          <c:xVal>
            <c:numRef>
              <c:f>[1]JJHCC_ADH!$G$9</c:f>
              <c:numCache>
                <c:formatCode>General</c:formatCode>
                <c:ptCount val="1"/>
                <c:pt idx="0">
                  <c:v>15700000</c:v>
                </c:pt>
              </c:numCache>
            </c:numRef>
          </c:xVal>
          <c:yVal>
            <c:numRef>
              <c:f>[1]JJHCC_ADH!$I$9</c:f>
              <c:numCache>
                <c:formatCode>General</c:formatCode>
                <c:ptCount val="1"/>
                <c:pt idx="0">
                  <c:v>360832.73711340129</c:v>
                </c:pt>
              </c:numCache>
            </c:numRef>
          </c:yVal>
          <c:smooth val="0"/>
        </c:ser>
        <c:ser>
          <c:idx val="1"/>
          <c:order val="1"/>
          <c:tx>
            <c:strRef>
              <c:f>[1]JJHCC_ADH!$F$2</c:f>
              <c:strCache>
                <c:ptCount val="1"/>
                <c:pt idx="0">
                  <c:v>Incr. TRx</c:v>
                </c:pt>
              </c:strCache>
            </c:strRef>
          </c:tx>
          <c:spPr>
            <a:ln>
              <a:solidFill>
                <a:schemeClr val="tx2">
                  <a:lumMod val="50000"/>
                </a:schemeClr>
              </a:solidFill>
            </a:ln>
          </c:spPr>
          <c:marker>
            <c:symbol val="none"/>
          </c:marker>
          <c:xVal>
            <c:numRef>
              <c:f>[1]JJHCC_ADH!$A$22:$A$42</c:f>
              <c:numCache>
                <c:formatCode>General</c:formatCode>
                <c:ptCount val="21"/>
                <c:pt idx="0">
                  <c:v>0</c:v>
                </c:pt>
                <c:pt idx="1">
                  <c:v>2500000</c:v>
                </c:pt>
                <c:pt idx="2">
                  <c:v>5000000</c:v>
                </c:pt>
                <c:pt idx="3">
                  <c:v>7500000</c:v>
                </c:pt>
                <c:pt idx="4">
                  <c:v>10000000</c:v>
                </c:pt>
                <c:pt idx="5">
                  <c:v>12500000</c:v>
                </c:pt>
                <c:pt idx="6">
                  <c:v>15000000</c:v>
                </c:pt>
                <c:pt idx="7">
                  <c:v>17500000</c:v>
                </c:pt>
                <c:pt idx="8">
                  <c:v>20000000</c:v>
                </c:pt>
                <c:pt idx="9">
                  <c:v>22500000</c:v>
                </c:pt>
                <c:pt idx="10">
                  <c:v>25000000</c:v>
                </c:pt>
                <c:pt idx="11">
                  <c:v>27500000</c:v>
                </c:pt>
                <c:pt idx="12">
                  <c:v>30000000</c:v>
                </c:pt>
                <c:pt idx="13">
                  <c:v>32500000</c:v>
                </c:pt>
                <c:pt idx="14">
                  <c:v>35000000</c:v>
                </c:pt>
                <c:pt idx="15">
                  <c:v>37500000</c:v>
                </c:pt>
                <c:pt idx="16">
                  <c:v>40000000</c:v>
                </c:pt>
                <c:pt idx="17">
                  <c:v>42500000</c:v>
                </c:pt>
                <c:pt idx="18">
                  <c:v>45000000</c:v>
                </c:pt>
                <c:pt idx="19">
                  <c:v>47500000</c:v>
                </c:pt>
                <c:pt idx="20">
                  <c:v>50000000</c:v>
                </c:pt>
              </c:numCache>
            </c:numRef>
          </c:xVal>
          <c:yVal>
            <c:numRef>
              <c:f>[1]JJHCC_ADH!$C$22:$C$42</c:f>
              <c:numCache>
                <c:formatCode>General</c:formatCode>
                <c:ptCount val="21"/>
                <c:pt idx="0">
                  <c:v>0</c:v>
                </c:pt>
                <c:pt idx="1">
                  <c:v>61226.401077322662</c:v>
                </c:pt>
                <c:pt idx="2">
                  <c:v>120994.72060368396</c:v>
                </c:pt>
                <c:pt idx="3">
                  <c:v>179325.91864795052</c:v>
                </c:pt>
                <c:pt idx="4">
                  <c:v>236241.44401214831</c:v>
                </c:pt>
                <c:pt idx="5">
                  <c:v>291763.17912199162</c:v>
                </c:pt>
                <c:pt idx="6">
                  <c:v>345913.38696239889</c:v>
                </c:pt>
                <c:pt idx="7">
                  <c:v>398714.66009361669</c:v>
                </c:pt>
                <c:pt idx="8">
                  <c:v>450189.87177247368</c:v>
                </c:pt>
                <c:pt idx="9">
                  <c:v>500362.12919285521</c:v>
                </c:pt>
                <c:pt idx="10">
                  <c:v>549254.72884996422</c:v>
                </c:pt>
                <c:pt idx="11">
                  <c:v>596891.11402404681</c:v>
                </c:pt>
                <c:pt idx="12">
                  <c:v>643294.8343712315</c:v>
                </c:pt>
                <c:pt idx="13">
                  <c:v>688489.50760174915</c:v>
                </c:pt>
                <c:pt idx="14">
                  <c:v>732498.78321923688</c:v>
                </c:pt>
                <c:pt idx="15">
                  <c:v>775346.30828877538</c:v>
                </c:pt>
                <c:pt idx="16">
                  <c:v>817055.69519616477</c:v>
                </c:pt>
                <c:pt idx="17">
                  <c:v>857650.49135614</c:v>
                </c:pt>
                <c:pt idx="18">
                  <c:v>897154.15082335845</c:v>
                </c:pt>
                <c:pt idx="19">
                  <c:v>935590.00775624253</c:v>
                </c:pt>
                <c:pt idx="20">
                  <c:v>972981.25168112665</c:v>
                </c:pt>
              </c:numCache>
            </c:numRef>
          </c:yVal>
          <c:smooth val="0"/>
        </c:ser>
        <c:ser>
          <c:idx val="2"/>
          <c:order val="2"/>
          <c:tx>
            <c:v>Xmin</c:v>
          </c:tx>
          <c:spPr>
            <a:ln>
              <a:solidFill>
                <a:schemeClr val="tx2"/>
              </a:solidFill>
            </a:ln>
          </c:spPr>
          <c:marker>
            <c:symbol val="circle"/>
            <c:size val="7"/>
            <c:spPr>
              <a:solidFill>
                <a:schemeClr val="tx2"/>
              </a:solidFill>
            </c:spPr>
          </c:marker>
          <c:xVal>
            <c:numRef>
              <c:f>[1]JJHCC_ADH!$B$9</c:f>
              <c:numCache>
                <c:formatCode>General</c:formatCode>
                <c:ptCount val="1"/>
                <c:pt idx="0">
                  <c:v>14130000</c:v>
                </c:pt>
              </c:numCache>
            </c:numRef>
          </c:xVal>
          <c:yVal>
            <c:numLit>
              <c:formatCode>General</c:formatCode>
              <c:ptCount val="1"/>
              <c:pt idx="0">
                <c:v>0</c:v>
              </c:pt>
            </c:numLit>
          </c:yVal>
          <c:smooth val="0"/>
        </c:ser>
        <c:ser>
          <c:idx val="3"/>
          <c:order val="3"/>
          <c:tx>
            <c:v>Xmax</c:v>
          </c:tx>
          <c:spPr>
            <a:ln>
              <a:solidFill>
                <a:schemeClr val="tx2"/>
              </a:solidFill>
            </a:ln>
          </c:spPr>
          <c:marker>
            <c:symbol val="circle"/>
            <c:size val="7"/>
            <c:spPr>
              <a:solidFill>
                <a:schemeClr val="tx2"/>
              </a:solidFill>
            </c:spPr>
          </c:marker>
          <c:xVal>
            <c:numRef>
              <c:f>[1]JJHCC_ADH!$C$9</c:f>
              <c:numCache>
                <c:formatCode>General</c:formatCode>
                <c:ptCount val="1"/>
                <c:pt idx="0">
                  <c:v>17270000</c:v>
                </c:pt>
              </c:numCache>
            </c:numRef>
          </c:xVal>
          <c:yVal>
            <c:numLit>
              <c:formatCode>General</c:formatCode>
              <c:ptCount val="1"/>
              <c:pt idx="0">
                <c:v>0</c:v>
              </c:pt>
            </c:numLit>
          </c:yVal>
          <c:smooth val="0"/>
        </c:ser>
        <c:ser>
          <c:idx val="4"/>
          <c:order val="4"/>
          <c:tx>
            <c:v>Opt:</c:v>
          </c:tx>
          <c:spPr>
            <a:ln>
              <a:solidFill>
                <a:schemeClr val="accent3">
                  <a:lumMod val="50000"/>
                </a:schemeClr>
              </a:solidFill>
            </a:ln>
          </c:spPr>
          <c:marker>
            <c:symbol val="circle"/>
            <c:size val="7"/>
            <c:spPr>
              <a:solidFill>
                <a:schemeClr val="accent3">
                  <a:lumMod val="50000"/>
                </a:schemeClr>
              </a:solidFill>
            </c:spPr>
          </c:marker>
          <c:dLbls>
            <c:showLegendKey val="0"/>
            <c:showVal val="1"/>
            <c:showCatName val="1"/>
            <c:showSerName val="1"/>
            <c:showPercent val="0"/>
            <c:showBubbleSize val="0"/>
            <c:separator>; </c:separator>
            <c:showLeaderLines val="0"/>
          </c:dLbls>
          <c:xVal>
            <c:numRef>
              <c:f>[1]JJHCC_ADH!$D$9</c:f>
              <c:numCache>
                <c:formatCode>General</c:formatCode>
                <c:ptCount val="1"/>
                <c:pt idx="0">
                  <c:v>14130000.000000002</c:v>
                </c:pt>
              </c:numCache>
            </c:numRef>
          </c:xVal>
          <c:yVal>
            <c:numRef>
              <c:f>[1]JJHCC_ADH!$F$9</c:f>
              <c:numCache>
                <c:formatCode>General</c:formatCode>
                <c:ptCount val="1"/>
                <c:pt idx="0">
                  <c:v>327223.30663997866</c:v>
                </c:pt>
              </c:numCache>
            </c:numRef>
          </c:yVal>
          <c:smooth val="0"/>
        </c:ser>
        <c:dLbls>
          <c:showLegendKey val="0"/>
          <c:showVal val="0"/>
          <c:showCatName val="0"/>
          <c:showSerName val="0"/>
          <c:showPercent val="0"/>
          <c:showBubbleSize val="0"/>
        </c:dLbls>
        <c:axId val="167462400"/>
        <c:axId val="167485440"/>
      </c:scatterChart>
      <c:valAx>
        <c:axId val="167462400"/>
        <c:scaling>
          <c:orientation val="minMax"/>
        </c:scaling>
        <c:delete val="0"/>
        <c:axPos val="b"/>
        <c:majorGridlines/>
        <c:title>
          <c:tx>
            <c:rich>
              <a:bodyPr/>
              <a:lstStyle/>
              <a:p>
                <a:pPr>
                  <a:defRPr/>
                </a:pPr>
                <a:r>
                  <a:rPr lang="en-US"/>
                  <a:t>Januvia Family HCC Adherence Spend (in '000 $)</a:t>
                </a:r>
              </a:p>
            </c:rich>
          </c:tx>
          <c:overlay val="0"/>
        </c:title>
        <c:numFmt formatCode="General" sourceLinked="1"/>
        <c:majorTickMark val="out"/>
        <c:minorTickMark val="none"/>
        <c:tickLblPos val="nextTo"/>
        <c:crossAx val="167485440"/>
        <c:crosses val="autoZero"/>
        <c:crossBetween val="midCat"/>
        <c:dispUnits>
          <c:builtInUnit val="thousands"/>
        </c:dispUnits>
      </c:valAx>
      <c:valAx>
        <c:axId val="167485440"/>
        <c:scaling>
          <c:orientation val="minMax"/>
        </c:scaling>
        <c:delete val="0"/>
        <c:axPos val="l"/>
        <c:majorGridlines/>
        <c:title>
          <c:tx>
            <c:rich>
              <a:bodyPr rot="-5400000" vert="horz"/>
              <a:lstStyle/>
              <a:p>
                <a:pPr>
                  <a:defRPr>
                    <a:solidFill>
                      <a:srgbClr val="0000FF"/>
                    </a:solidFill>
                  </a:defRPr>
                </a:pPr>
                <a:r>
                  <a:rPr lang="en-US">
                    <a:solidFill>
                      <a:srgbClr val="0000FF"/>
                    </a:solidFill>
                  </a:rPr>
                  <a:t>Incr. TRx (in '000)</a:t>
                </a:r>
              </a:p>
            </c:rich>
          </c:tx>
          <c:overlay val="0"/>
        </c:title>
        <c:numFmt formatCode="General" sourceLinked="1"/>
        <c:majorTickMark val="out"/>
        <c:minorTickMark val="none"/>
        <c:tickLblPos val="nextTo"/>
        <c:crossAx val="167462400"/>
        <c:crosses val="autoZero"/>
        <c:crossBetween val="midCat"/>
        <c:dispUnits>
          <c:builtInUnit val="thousands"/>
        </c:dispUnits>
      </c:valAx>
      <c:spPr>
        <a:noFill/>
      </c:spPr>
    </c:plotArea>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a:latin typeface="Arial Narrow" pitchFamily="34" charset="0"/>
              </a:rPr>
              <a:t>Investment Efficiency</a:t>
            </a:r>
            <a:r>
              <a:rPr lang="en-US" sz="1600" baseline="0">
                <a:latin typeface="Arial Narrow" pitchFamily="34" charset="0"/>
              </a:rPr>
              <a:t> </a:t>
            </a:r>
            <a:r>
              <a:rPr lang="en-US" sz="1600">
                <a:latin typeface="Arial Narrow" pitchFamily="34" charset="0"/>
              </a:rPr>
              <a:t>by Promotion Type</a:t>
            </a:r>
          </a:p>
          <a:p>
            <a:pPr>
              <a:defRPr/>
            </a:pPr>
            <a:r>
              <a:rPr lang="en-US" sz="1200">
                <a:latin typeface="Arial Narrow" pitchFamily="34" charset="0"/>
              </a:rPr>
              <a:t>list</a:t>
            </a:r>
            <a:r>
              <a:rPr lang="en-US" sz="1200" baseline="0">
                <a:latin typeface="Arial Narrow" pitchFamily="34" charset="0"/>
              </a:rPr>
              <a:t>ed in ascending order with least efficient type shown last</a:t>
            </a:r>
            <a:endParaRPr lang="en-US" sz="1200">
              <a:latin typeface="Arial Narrow" pitchFamily="34" charset="0"/>
            </a:endParaRPr>
          </a:p>
        </c:rich>
      </c:tx>
      <c:layout>
        <c:manualLayout>
          <c:xMode val="edge"/>
          <c:yMode val="edge"/>
          <c:x val="0.18468969897310053"/>
          <c:y val="3.2128514056224901E-3"/>
        </c:manualLayout>
      </c:layout>
      <c:overlay val="0"/>
    </c:title>
    <c:autoTitleDeleted val="0"/>
    <c:plotArea>
      <c:layout>
        <c:manualLayout>
          <c:layoutTarget val="inner"/>
          <c:xMode val="edge"/>
          <c:yMode val="edge"/>
          <c:x val="0.14206676403174442"/>
          <c:y val="0.12603231824937544"/>
          <c:w val="0.51926206172742995"/>
          <c:h val="0.78977478417607438"/>
        </c:manualLayout>
      </c:layout>
      <c:barChart>
        <c:barDir val="col"/>
        <c:grouping val="clustered"/>
        <c:varyColors val="0"/>
        <c:ser>
          <c:idx val="1"/>
          <c:order val="0"/>
          <c:tx>
            <c:strRef>
              <c:f>Graph!$B$1</c:f>
              <c:strCache>
                <c:ptCount val="1"/>
                <c:pt idx="0">
                  <c:v>Januvia Samples</c:v>
                </c:pt>
              </c:strCache>
            </c:strRef>
          </c:tx>
          <c:invertIfNegative val="0"/>
          <c:val>
            <c:numRef>
              <c:f>Graph!$B$4</c:f>
              <c:numCache>
                <c:formatCode>"$"#,##0.0_);\("$"#,##0.0\)</c:formatCode>
                <c:ptCount val="1"/>
                <c:pt idx="0">
                  <c:v>2.59</c:v>
                </c:pt>
              </c:numCache>
            </c:numRef>
          </c:val>
        </c:ser>
        <c:ser>
          <c:idx val="0"/>
          <c:order val="1"/>
          <c:tx>
            <c:strRef>
              <c:f>Graph!$C$1</c:f>
              <c:strCache>
                <c:ptCount val="1"/>
                <c:pt idx="0">
                  <c:v>Janumet + XR Samples</c:v>
                </c:pt>
              </c:strCache>
            </c:strRef>
          </c:tx>
          <c:invertIfNegative val="0"/>
          <c:val>
            <c:numRef>
              <c:f>Graph!$C$4</c:f>
              <c:numCache>
                <c:formatCode>"$"#,##0.0_);\("$"#,##0.0\)</c:formatCode>
                <c:ptCount val="1"/>
                <c:pt idx="0">
                  <c:v>5.86</c:v>
                </c:pt>
              </c:numCache>
            </c:numRef>
          </c:val>
        </c:ser>
        <c:ser>
          <c:idx val="4"/>
          <c:order val="2"/>
          <c:tx>
            <c:strRef>
              <c:f>Graph!$F$1</c:f>
              <c:strCache>
                <c:ptCount val="1"/>
                <c:pt idx="0">
                  <c:v>Janvia Family HCC</c:v>
                </c:pt>
              </c:strCache>
            </c:strRef>
          </c:tx>
          <c:invertIfNegative val="0"/>
          <c:val>
            <c:numRef>
              <c:f>Graph!$F$4</c:f>
              <c:numCache>
                <c:formatCode>"$"#,##0.0_);\("$"#,##0.0\)</c:formatCode>
                <c:ptCount val="1"/>
                <c:pt idx="0">
                  <c:v>14.338725688525969</c:v>
                </c:pt>
              </c:numCache>
            </c:numRef>
          </c:val>
        </c:ser>
        <c:ser>
          <c:idx val="5"/>
          <c:order val="3"/>
          <c:tx>
            <c:strRef>
              <c:f>Graph!$G$1</c:f>
              <c:strCache>
                <c:ptCount val="1"/>
                <c:pt idx="0">
                  <c:v>Janvia Family MCM</c:v>
                </c:pt>
              </c:strCache>
            </c:strRef>
          </c:tx>
          <c:invertIfNegative val="0"/>
          <c:val>
            <c:numRef>
              <c:f>Graph!$G$4</c:f>
              <c:numCache>
                <c:formatCode>"$"#,##0.0_);\("$"#,##0.0\)</c:formatCode>
                <c:ptCount val="1"/>
                <c:pt idx="0">
                  <c:v>20.438684501601468</c:v>
                </c:pt>
              </c:numCache>
            </c:numRef>
          </c:val>
        </c:ser>
        <c:ser>
          <c:idx val="2"/>
          <c:order val="4"/>
          <c:tx>
            <c:strRef>
              <c:f>Graph!$D$1</c:f>
              <c:strCache>
                <c:ptCount val="1"/>
                <c:pt idx="0">
                  <c:v>Janvia Family Vouchers</c:v>
                </c:pt>
              </c:strCache>
            </c:strRef>
          </c:tx>
          <c:invertIfNegative val="0"/>
          <c:val>
            <c:numRef>
              <c:f>Graph!$D$4</c:f>
              <c:numCache>
                <c:formatCode>"$"#,##0.0_);\("$"#,##0.0\)</c:formatCode>
                <c:ptCount val="1"/>
                <c:pt idx="0">
                  <c:v>25.27</c:v>
                </c:pt>
              </c:numCache>
            </c:numRef>
          </c:val>
        </c:ser>
        <c:ser>
          <c:idx val="7"/>
          <c:order val="5"/>
          <c:tx>
            <c:strRef>
              <c:f>Graph!$I$1</c:f>
              <c:strCache>
                <c:ptCount val="1"/>
                <c:pt idx="0">
                  <c:v>Janvia Family Adherence Programs</c:v>
                </c:pt>
              </c:strCache>
            </c:strRef>
          </c:tx>
          <c:invertIfNegative val="0"/>
          <c:val>
            <c:numRef>
              <c:f>Graph!$I$4</c:f>
              <c:numCache>
                <c:formatCode>"$"#,##0.0_);\("$"#,##0.0\)</c:formatCode>
                <c:ptCount val="1"/>
                <c:pt idx="0">
                  <c:v>43.510432804094968</c:v>
                </c:pt>
              </c:numCache>
            </c:numRef>
          </c:val>
        </c:ser>
        <c:ser>
          <c:idx val="6"/>
          <c:order val="6"/>
          <c:tx>
            <c:strRef>
              <c:f>Graph!$H$1</c:f>
              <c:strCache>
                <c:ptCount val="1"/>
                <c:pt idx="0">
                  <c:v>Janvia Family HCC Acquisition</c:v>
                </c:pt>
              </c:strCache>
            </c:strRef>
          </c:tx>
          <c:invertIfNegative val="0"/>
          <c:val>
            <c:numRef>
              <c:f>Graph!$H$4</c:f>
              <c:numCache>
                <c:formatCode>"$"#,##0.0_);\("$"#,##0.0\)</c:formatCode>
                <c:ptCount val="1"/>
                <c:pt idx="0">
                  <c:v>52.740036454540814</c:v>
                </c:pt>
              </c:numCache>
            </c:numRef>
          </c:val>
        </c:ser>
        <c:ser>
          <c:idx val="3"/>
          <c:order val="7"/>
          <c:tx>
            <c:strRef>
              <c:f>Graph!$E$1</c:f>
              <c:strCache>
                <c:ptCount val="1"/>
                <c:pt idx="0">
                  <c:v>Janvia Family MMF</c:v>
                </c:pt>
              </c:strCache>
            </c:strRef>
          </c:tx>
          <c:invertIfNegative val="0"/>
          <c:val>
            <c:numRef>
              <c:f>Graph!$E$4</c:f>
              <c:numCache>
                <c:formatCode>"$"#,##0.0_);\("$"#,##0.0\)</c:formatCode>
                <c:ptCount val="1"/>
                <c:pt idx="0">
                  <c:v>165.16091171001764</c:v>
                </c:pt>
              </c:numCache>
            </c:numRef>
          </c:val>
        </c:ser>
        <c:dLbls>
          <c:showLegendKey val="0"/>
          <c:showVal val="0"/>
          <c:showCatName val="0"/>
          <c:showSerName val="0"/>
          <c:showPercent val="0"/>
          <c:showBubbleSize val="0"/>
        </c:dLbls>
        <c:gapWidth val="150"/>
        <c:axId val="167024128"/>
        <c:axId val="167026048"/>
      </c:barChart>
      <c:catAx>
        <c:axId val="167024128"/>
        <c:scaling>
          <c:orientation val="minMax"/>
        </c:scaling>
        <c:delete val="1"/>
        <c:axPos val="b"/>
        <c:title>
          <c:tx>
            <c:rich>
              <a:bodyPr/>
              <a:lstStyle/>
              <a:p>
                <a:pPr>
                  <a:defRPr/>
                </a:pPr>
                <a:r>
                  <a:rPr lang="en-US"/>
                  <a:t>Bars Represent</a:t>
                </a:r>
                <a:r>
                  <a:rPr lang="en-US" baseline="0"/>
                  <a:t> Average Historical Investment per Incremental TRx</a:t>
                </a:r>
                <a:endParaRPr lang="en-US"/>
              </a:p>
            </c:rich>
          </c:tx>
          <c:layout/>
          <c:overlay val="0"/>
        </c:title>
        <c:majorTickMark val="out"/>
        <c:minorTickMark val="none"/>
        <c:tickLblPos val="nextTo"/>
        <c:crossAx val="167026048"/>
        <c:crosses val="autoZero"/>
        <c:auto val="1"/>
        <c:lblAlgn val="ctr"/>
        <c:lblOffset val="100"/>
        <c:noMultiLvlLbl val="0"/>
      </c:catAx>
      <c:valAx>
        <c:axId val="167026048"/>
        <c:scaling>
          <c:orientation val="minMax"/>
        </c:scaling>
        <c:delete val="0"/>
        <c:axPos val="l"/>
        <c:majorGridlines/>
        <c:title>
          <c:tx>
            <c:rich>
              <a:bodyPr rot="-5400000" vert="horz"/>
              <a:lstStyle/>
              <a:p>
                <a:pPr>
                  <a:defRPr sz="1100"/>
                </a:pPr>
                <a:r>
                  <a:rPr lang="en-US" sz="1100" b="0"/>
                  <a:t>Dollars Invested per Incremental TRx</a:t>
                </a:r>
              </a:p>
            </c:rich>
          </c:tx>
          <c:layout/>
          <c:overlay val="0"/>
        </c:title>
        <c:numFmt formatCode="&quot;$&quot;#,##0_);\(&quot;$&quot;#,##0\)" sourceLinked="0"/>
        <c:majorTickMark val="out"/>
        <c:minorTickMark val="none"/>
        <c:tickLblPos val="nextTo"/>
        <c:crossAx val="167024128"/>
        <c:crosses val="autoZero"/>
        <c:crossBetween val="between"/>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a:latin typeface="Arial Narrow" pitchFamily="34" charset="0"/>
              </a:rPr>
              <a:t>TRx Contribution by Promotion Type</a:t>
            </a:r>
          </a:p>
          <a:p>
            <a:pPr>
              <a:defRPr/>
            </a:pPr>
            <a:r>
              <a:rPr lang="en-US" sz="1200">
                <a:latin typeface="Arial Narrow" pitchFamily="34" charset="0"/>
              </a:rPr>
              <a:t>listed</a:t>
            </a:r>
            <a:r>
              <a:rPr lang="en-US" sz="1200" baseline="0">
                <a:latin typeface="Arial Narrow" pitchFamily="34" charset="0"/>
              </a:rPr>
              <a:t> in ascending order with largest contributor shown last</a:t>
            </a:r>
            <a:endParaRPr lang="en-US" sz="1200">
              <a:latin typeface="Arial Narrow" pitchFamily="34" charset="0"/>
            </a:endParaRPr>
          </a:p>
        </c:rich>
      </c:tx>
      <c:layout>
        <c:manualLayout>
          <c:xMode val="edge"/>
          <c:yMode val="edge"/>
          <c:x val="0.17490423494360505"/>
          <c:y val="0"/>
        </c:manualLayout>
      </c:layout>
      <c:overlay val="0"/>
    </c:title>
    <c:autoTitleDeleted val="0"/>
    <c:plotArea>
      <c:layout>
        <c:manualLayout>
          <c:layoutTarget val="inner"/>
          <c:xMode val="edge"/>
          <c:yMode val="edge"/>
          <c:x val="0.10872951691849329"/>
          <c:y val="0.12430724577335614"/>
          <c:w val="0.54401805348655741"/>
          <c:h val="0.79098960744584645"/>
        </c:manualLayout>
      </c:layout>
      <c:barChart>
        <c:barDir val="col"/>
        <c:grouping val="stacked"/>
        <c:varyColors val="0"/>
        <c:ser>
          <c:idx val="1"/>
          <c:order val="0"/>
          <c:tx>
            <c:strRef>
              <c:f>Graph!$C$1</c:f>
              <c:strCache>
                <c:ptCount val="1"/>
                <c:pt idx="0">
                  <c:v>Janumet + XR Samples</c:v>
                </c:pt>
              </c:strCache>
            </c:strRef>
          </c:tx>
          <c:invertIfNegative val="0"/>
          <c:dLbls>
            <c:dLbl>
              <c:idx val="0"/>
              <c:spPr/>
              <c:txPr>
                <a:bodyPr/>
                <a:lstStyle/>
                <a:p>
                  <a:pPr>
                    <a:defRPr>
                      <a:solidFill>
                        <a:schemeClr val="bg1"/>
                      </a:solidFill>
                    </a:defRPr>
                  </a:pPr>
                  <a:endParaRPr lang="en-US"/>
                </a:p>
              </c:txPr>
              <c:showLegendKey val="0"/>
              <c:showVal val="1"/>
              <c:showCatName val="0"/>
              <c:showSerName val="0"/>
              <c:showPercent val="0"/>
              <c:showBubbleSize val="0"/>
            </c:dLbl>
            <c:showLegendKey val="0"/>
            <c:showVal val="1"/>
            <c:showCatName val="0"/>
            <c:showSerName val="0"/>
            <c:showPercent val="0"/>
            <c:showBubbleSize val="0"/>
            <c:showLeaderLines val="0"/>
          </c:dLbls>
          <c:val>
            <c:numRef>
              <c:f>Graph!$C$3</c:f>
              <c:numCache>
                <c:formatCode>#,###,</c:formatCode>
                <c:ptCount val="1"/>
                <c:pt idx="0">
                  <c:v>2662665</c:v>
                </c:pt>
              </c:numCache>
            </c:numRef>
          </c:val>
        </c:ser>
        <c:ser>
          <c:idx val="0"/>
          <c:order val="1"/>
          <c:tx>
            <c:strRef>
              <c:f>Graph!$B$1</c:f>
              <c:strCache>
                <c:ptCount val="1"/>
                <c:pt idx="0">
                  <c:v>Januvia Samples</c:v>
                </c:pt>
              </c:strCache>
            </c:strRef>
          </c:tx>
          <c:invertIfNegative val="0"/>
          <c:dLbls>
            <c:txPr>
              <a:bodyPr/>
              <a:lstStyle/>
              <a:p>
                <a:pPr>
                  <a:defRPr>
                    <a:solidFill>
                      <a:schemeClr val="bg1"/>
                    </a:solidFill>
                  </a:defRPr>
                </a:pPr>
                <a:endParaRPr lang="en-US"/>
              </a:p>
            </c:txPr>
            <c:showLegendKey val="0"/>
            <c:showVal val="1"/>
            <c:showCatName val="0"/>
            <c:showSerName val="0"/>
            <c:showPercent val="0"/>
            <c:showBubbleSize val="0"/>
            <c:showLeaderLines val="0"/>
          </c:dLbls>
          <c:val>
            <c:numRef>
              <c:f>Graph!$B$3</c:f>
              <c:numCache>
                <c:formatCode>#,###,</c:formatCode>
                <c:ptCount val="1"/>
                <c:pt idx="0">
                  <c:v>2310765</c:v>
                </c:pt>
              </c:numCache>
            </c:numRef>
          </c:val>
        </c:ser>
        <c:ser>
          <c:idx val="4"/>
          <c:order val="2"/>
          <c:tx>
            <c:strRef>
              <c:f>Graph!$F$1</c:f>
              <c:strCache>
                <c:ptCount val="1"/>
                <c:pt idx="0">
                  <c:v>Janvia Family HCC</c:v>
                </c:pt>
              </c:strCache>
            </c:strRef>
          </c:tx>
          <c:invertIfNegative val="0"/>
          <c:dLbls>
            <c:txPr>
              <a:bodyPr/>
              <a:lstStyle/>
              <a:p>
                <a:pPr>
                  <a:defRPr>
                    <a:solidFill>
                      <a:schemeClr val="bg1"/>
                    </a:solidFill>
                  </a:defRPr>
                </a:pPr>
                <a:endParaRPr lang="en-US"/>
              </a:p>
            </c:txPr>
            <c:showLegendKey val="0"/>
            <c:showVal val="1"/>
            <c:showCatName val="0"/>
            <c:showSerName val="0"/>
            <c:showPercent val="0"/>
            <c:showBubbleSize val="0"/>
            <c:showLeaderLines val="0"/>
          </c:dLbls>
          <c:val>
            <c:numRef>
              <c:f>Graph!$F$3</c:f>
              <c:numCache>
                <c:formatCode>#,###,</c:formatCode>
                <c:ptCount val="1"/>
                <c:pt idx="0">
                  <c:v>1564609.47</c:v>
                </c:pt>
              </c:numCache>
            </c:numRef>
          </c:val>
        </c:ser>
        <c:ser>
          <c:idx val="7"/>
          <c:order val="3"/>
          <c:tx>
            <c:strRef>
              <c:f>Graph!$I$1</c:f>
              <c:strCache>
                <c:ptCount val="1"/>
                <c:pt idx="0">
                  <c:v>Janvia Family Adherence Programs</c:v>
                </c:pt>
              </c:strCache>
            </c:strRef>
          </c:tx>
          <c:invertIfNegative val="0"/>
          <c:dLbls>
            <c:txPr>
              <a:bodyPr/>
              <a:lstStyle/>
              <a:p>
                <a:pPr>
                  <a:defRPr>
                    <a:solidFill>
                      <a:schemeClr val="bg1"/>
                    </a:solidFill>
                  </a:defRPr>
                </a:pPr>
                <a:endParaRPr lang="en-US"/>
              </a:p>
            </c:txPr>
            <c:showLegendKey val="0"/>
            <c:showVal val="1"/>
            <c:showCatName val="0"/>
            <c:showSerName val="0"/>
            <c:showPercent val="0"/>
            <c:showBubbleSize val="0"/>
            <c:showLeaderLines val="0"/>
          </c:dLbls>
          <c:val>
            <c:numRef>
              <c:f>Graph!$I$3</c:f>
              <c:numCache>
                <c:formatCode>#,###,</c:formatCode>
                <c:ptCount val="1"/>
                <c:pt idx="0">
                  <c:v>360833</c:v>
                </c:pt>
              </c:numCache>
            </c:numRef>
          </c:val>
        </c:ser>
        <c:ser>
          <c:idx val="5"/>
          <c:order val="4"/>
          <c:tx>
            <c:strRef>
              <c:f>Graph!$G$1</c:f>
              <c:strCache>
                <c:ptCount val="1"/>
                <c:pt idx="0">
                  <c:v>Janvia Family MCM</c:v>
                </c:pt>
              </c:strCache>
            </c:strRef>
          </c:tx>
          <c:invertIfNegative val="0"/>
          <c:dLbls>
            <c:dLbl>
              <c:idx val="0"/>
              <c:layout>
                <c:manualLayout>
                  <c:x val="-4.504681847201532E-3"/>
                  <c:y val="-3.2323228209880936E-3"/>
                </c:manualLayout>
              </c:layout>
              <c:showLegendKey val="0"/>
              <c:showVal val="1"/>
              <c:showCatName val="0"/>
              <c:showSerName val="0"/>
              <c:showPercent val="0"/>
              <c:showBubbleSize val="0"/>
            </c:dLbl>
            <c:txPr>
              <a:bodyPr/>
              <a:lstStyle/>
              <a:p>
                <a:pPr>
                  <a:defRPr>
                    <a:solidFill>
                      <a:schemeClr val="bg1"/>
                    </a:solidFill>
                  </a:defRPr>
                </a:pPr>
                <a:endParaRPr lang="en-US"/>
              </a:p>
            </c:txPr>
            <c:showLegendKey val="0"/>
            <c:showVal val="1"/>
            <c:showCatName val="0"/>
            <c:showSerName val="0"/>
            <c:showPercent val="0"/>
            <c:showBubbleSize val="0"/>
            <c:showLeaderLines val="0"/>
          </c:dLbls>
          <c:val>
            <c:numRef>
              <c:f>Graph!$G$3</c:f>
              <c:numCache>
                <c:formatCode>#,###,</c:formatCode>
                <c:ptCount val="1"/>
                <c:pt idx="0">
                  <c:v>344078.26</c:v>
                </c:pt>
              </c:numCache>
            </c:numRef>
          </c:val>
        </c:ser>
        <c:ser>
          <c:idx val="2"/>
          <c:order val="5"/>
          <c:tx>
            <c:strRef>
              <c:f>Graph!$D$1</c:f>
              <c:strCache>
                <c:ptCount val="1"/>
                <c:pt idx="0">
                  <c:v>Janvia Family Vouchers</c:v>
                </c:pt>
              </c:strCache>
            </c:strRef>
          </c:tx>
          <c:invertIfNegative val="0"/>
          <c:dLbls>
            <c:dLbl>
              <c:idx val="0"/>
              <c:layout>
                <c:manualLayout>
                  <c:x val="0.16885791303114137"/>
                  <c:y val="0"/>
                </c:manualLayout>
              </c:layout>
              <c:showLegendKey val="0"/>
              <c:showVal val="1"/>
              <c:showCatName val="0"/>
              <c:showSerName val="0"/>
              <c:showPercent val="0"/>
              <c:showBubbleSize val="0"/>
            </c:dLbl>
            <c:showLegendKey val="0"/>
            <c:showVal val="1"/>
            <c:showCatName val="0"/>
            <c:showSerName val="0"/>
            <c:showPercent val="0"/>
            <c:showBubbleSize val="0"/>
            <c:showLeaderLines val="0"/>
          </c:dLbls>
          <c:val>
            <c:numRef>
              <c:f>Graph!$D$3</c:f>
              <c:numCache>
                <c:formatCode>#,###,</c:formatCode>
                <c:ptCount val="1"/>
                <c:pt idx="0">
                  <c:v>150561</c:v>
                </c:pt>
              </c:numCache>
            </c:numRef>
          </c:val>
        </c:ser>
        <c:ser>
          <c:idx val="6"/>
          <c:order val="6"/>
          <c:tx>
            <c:strRef>
              <c:f>Graph!$H$1</c:f>
              <c:strCache>
                <c:ptCount val="1"/>
                <c:pt idx="0">
                  <c:v>Janvia Family HCC Acquisition</c:v>
                </c:pt>
              </c:strCache>
            </c:strRef>
          </c:tx>
          <c:invertIfNegative val="0"/>
          <c:dLbls>
            <c:dLbl>
              <c:idx val="0"/>
              <c:layout>
                <c:manualLayout>
                  <c:x val="0.15315315315315314"/>
                  <c:y val="-1.2929291283952433E-2"/>
                </c:manualLayout>
              </c:layout>
              <c:showLegendKey val="0"/>
              <c:showVal val="1"/>
              <c:showCatName val="0"/>
              <c:showSerName val="0"/>
              <c:showPercent val="0"/>
              <c:showBubbleSize val="0"/>
            </c:dLbl>
            <c:showLegendKey val="0"/>
            <c:showVal val="1"/>
            <c:showCatName val="0"/>
            <c:showSerName val="0"/>
            <c:showPercent val="0"/>
            <c:showBubbleSize val="0"/>
            <c:showLeaderLines val="0"/>
          </c:dLbls>
          <c:val>
            <c:numRef>
              <c:f>Graph!$H$3</c:f>
              <c:numCache>
                <c:formatCode>#,###,</c:formatCode>
                <c:ptCount val="1"/>
                <c:pt idx="0">
                  <c:v>107805.5</c:v>
                </c:pt>
              </c:numCache>
            </c:numRef>
          </c:val>
        </c:ser>
        <c:ser>
          <c:idx val="3"/>
          <c:order val="7"/>
          <c:tx>
            <c:strRef>
              <c:f>Graph!$E$1</c:f>
              <c:strCache>
                <c:ptCount val="1"/>
                <c:pt idx="0">
                  <c:v>Janvia Family MMF</c:v>
                </c:pt>
              </c:strCache>
            </c:strRef>
          </c:tx>
          <c:invertIfNegative val="0"/>
          <c:dLbls>
            <c:dLbl>
              <c:idx val="0"/>
              <c:layout>
                <c:manualLayout>
                  <c:x val="0.14633929204795346"/>
                  <c:y val="-3.5555551030869194E-2"/>
                </c:manualLayout>
              </c:layout>
              <c:showLegendKey val="0"/>
              <c:showVal val="1"/>
              <c:showCatName val="0"/>
              <c:showSerName val="0"/>
              <c:showPercent val="0"/>
              <c:showBubbleSize val="0"/>
            </c:dLbl>
            <c:showLegendKey val="0"/>
            <c:showVal val="1"/>
            <c:showCatName val="0"/>
            <c:showSerName val="0"/>
            <c:showPercent val="0"/>
            <c:showBubbleSize val="0"/>
            <c:showLeaderLines val="0"/>
          </c:dLbls>
          <c:val>
            <c:numRef>
              <c:f>Graph!$E$3</c:f>
              <c:numCache>
                <c:formatCode>#,###,</c:formatCode>
                <c:ptCount val="1"/>
                <c:pt idx="0">
                  <c:v>22356.67</c:v>
                </c:pt>
              </c:numCache>
            </c:numRef>
          </c:val>
        </c:ser>
        <c:dLbls>
          <c:showLegendKey val="0"/>
          <c:showVal val="0"/>
          <c:showCatName val="0"/>
          <c:showSerName val="0"/>
          <c:showPercent val="0"/>
          <c:showBubbleSize val="0"/>
        </c:dLbls>
        <c:gapWidth val="150"/>
        <c:overlap val="100"/>
        <c:axId val="167773312"/>
        <c:axId val="167775232"/>
      </c:barChart>
      <c:catAx>
        <c:axId val="167773312"/>
        <c:scaling>
          <c:orientation val="minMax"/>
        </c:scaling>
        <c:delete val="1"/>
        <c:axPos val="b"/>
        <c:title>
          <c:tx>
            <c:rich>
              <a:bodyPr/>
              <a:lstStyle/>
              <a:p>
                <a:pPr>
                  <a:defRPr/>
                </a:pPr>
                <a:r>
                  <a:rPr lang="en-US"/>
                  <a:t>Blocks Represent Incremental</a:t>
                </a:r>
                <a:r>
                  <a:rPr lang="en-US" baseline="0"/>
                  <a:t> </a:t>
                </a:r>
                <a:r>
                  <a:rPr lang="en-US"/>
                  <a:t>TRx Contributed over 3</a:t>
                </a:r>
                <a:r>
                  <a:rPr lang="en-US" baseline="0"/>
                  <a:t> years </a:t>
                </a:r>
                <a:r>
                  <a:rPr lang="en-US"/>
                  <a:t>per</a:t>
                </a:r>
                <a:r>
                  <a:rPr lang="en-US" baseline="0"/>
                  <a:t> Promotion Type</a:t>
                </a:r>
                <a:endParaRPr lang="en-US"/>
              </a:p>
            </c:rich>
          </c:tx>
          <c:layout/>
          <c:overlay val="0"/>
        </c:title>
        <c:majorTickMark val="out"/>
        <c:minorTickMark val="none"/>
        <c:tickLblPos val="nextTo"/>
        <c:crossAx val="167775232"/>
        <c:crosses val="autoZero"/>
        <c:auto val="1"/>
        <c:lblAlgn val="ctr"/>
        <c:lblOffset val="100"/>
        <c:noMultiLvlLbl val="0"/>
      </c:catAx>
      <c:valAx>
        <c:axId val="167775232"/>
        <c:scaling>
          <c:orientation val="minMax"/>
        </c:scaling>
        <c:delete val="0"/>
        <c:axPos val="l"/>
        <c:majorGridlines/>
        <c:title>
          <c:tx>
            <c:rich>
              <a:bodyPr rot="-5400000" vert="horz"/>
              <a:lstStyle/>
              <a:p>
                <a:pPr>
                  <a:defRPr/>
                </a:pPr>
                <a:r>
                  <a:rPr lang="en-US" sz="800" b="0"/>
                  <a:t>TRx Contribution in Thousands</a:t>
                </a:r>
              </a:p>
            </c:rich>
          </c:tx>
          <c:layout>
            <c:manualLayout>
              <c:xMode val="edge"/>
              <c:yMode val="edge"/>
              <c:x val="0"/>
              <c:y val="0.30578995551865673"/>
            </c:manualLayout>
          </c:layout>
          <c:overlay val="0"/>
        </c:title>
        <c:numFmt formatCode="#,###," sourceLinked="1"/>
        <c:majorTickMark val="out"/>
        <c:minorTickMark val="none"/>
        <c:tickLblPos val="nextTo"/>
        <c:crossAx val="167773312"/>
        <c:crosses val="autoZero"/>
        <c:crossBetween val="between"/>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Change in Incr. TRx</a:t>
            </a:r>
          </a:p>
        </c:rich>
      </c:tx>
      <c:layout>
        <c:manualLayout>
          <c:xMode val="edge"/>
          <c:yMode val="edge"/>
          <c:x val="0.24536695939615086"/>
          <c:y val="6.2202814785581066E-3"/>
        </c:manualLayout>
      </c:layout>
      <c:overlay val="0"/>
    </c:title>
    <c:autoTitleDeleted val="0"/>
    <c:plotArea>
      <c:layout>
        <c:manualLayout>
          <c:layoutTarget val="inner"/>
          <c:xMode val="edge"/>
          <c:yMode val="edge"/>
          <c:x val="0.12135994087213599"/>
          <c:y val="0.11784267669855739"/>
          <c:w val="0.76293422025129343"/>
          <c:h val="0.76488626421697292"/>
        </c:manualLayout>
      </c:layout>
      <c:barChart>
        <c:barDir val="bar"/>
        <c:grouping val="clustered"/>
        <c:varyColors val="0"/>
        <c:ser>
          <c:idx val="0"/>
          <c:order val="0"/>
          <c:tx>
            <c:v>Change in Incr. Revenue</c:v>
          </c:tx>
          <c:spPr>
            <a:solidFill>
              <a:schemeClr val="tx2">
                <a:lumMod val="60000"/>
                <a:lumOff val="40000"/>
              </a:schemeClr>
            </a:solidFill>
            <a:ln>
              <a:solidFill>
                <a:schemeClr val="tx1"/>
              </a:solidFill>
            </a:ln>
          </c:spPr>
          <c:invertIfNegative val="0"/>
          <c:dLbls>
            <c:numFmt formatCode="#,##0" sourceLinked="0"/>
            <c:dLblPos val="outEnd"/>
            <c:showLegendKey val="0"/>
            <c:showVal val="1"/>
            <c:showCatName val="0"/>
            <c:showSerName val="0"/>
            <c:showPercent val="0"/>
            <c:showBubbleSize val="0"/>
            <c:showLeaderLines val="0"/>
          </c:dLbls>
          <c:cat>
            <c:strRef>
              <c:f>'Base Case'!$I$4:$I$11</c:f>
              <c:strCache>
                <c:ptCount val="8"/>
                <c:pt idx="0">
                  <c:v>Samples - JAN</c:v>
                </c:pt>
                <c:pt idx="1">
                  <c:v>Samples - JMT</c:v>
                </c:pt>
                <c:pt idx="2">
                  <c:v>HCC</c:v>
                </c:pt>
                <c:pt idx="3">
                  <c:v>Adherence</c:v>
                </c:pt>
                <c:pt idx="4">
                  <c:v>Vouchers</c:v>
                </c:pt>
                <c:pt idx="5">
                  <c:v>MMF</c:v>
                </c:pt>
                <c:pt idx="6">
                  <c:v>MCM</c:v>
                </c:pt>
                <c:pt idx="7">
                  <c:v>Phar. Acquisition</c:v>
                </c:pt>
              </c:strCache>
            </c:strRef>
          </c:cat>
          <c:val>
            <c:numRef>
              <c:f>'Base Case'!$L$4:$L$11</c:f>
              <c:numCache>
                <c:formatCode>#,###,</c:formatCode>
                <c:ptCount val="8"/>
                <c:pt idx="0">
                  <c:v>681253</c:v>
                </c:pt>
                <c:pt idx="1">
                  <c:v>799831</c:v>
                </c:pt>
                <c:pt idx="2">
                  <c:v>261470</c:v>
                </c:pt>
                <c:pt idx="3">
                  <c:v>-102439</c:v>
                </c:pt>
                <c:pt idx="4" formatCode="#,">
                  <c:v>-45170</c:v>
                </c:pt>
                <c:pt idx="5" formatCode="#,">
                  <c:v>-6075</c:v>
                </c:pt>
                <c:pt idx="6" formatCode="#,">
                  <c:v>-104430</c:v>
                </c:pt>
                <c:pt idx="7" formatCode="#,">
                  <c:v>-26656</c:v>
                </c:pt>
              </c:numCache>
            </c:numRef>
          </c:val>
        </c:ser>
        <c:dLbls>
          <c:dLblPos val="outEnd"/>
          <c:showLegendKey val="0"/>
          <c:showVal val="1"/>
          <c:showCatName val="0"/>
          <c:showSerName val="0"/>
          <c:showPercent val="0"/>
          <c:showBubbleSize val="0"/>
        </c:dLbls>
        <c:gapWidth val="102"/>
        <c:axId val="164922880"/>
        <c:axId val="164929920"/>
      </c:barChart>
      <c:catAx>
        <c:axId val="164922880"/>
        <c:scaling>
          <c:orientation val="maxMin"/>
        </c:scaling>
        <c:delete val="0"/>
        <c:axPos val="l"/>
        <c:majorTickMark val="out"/>
        <c:minorTickMark val="none"/>
        <c:tickLblPos val="none"/>
        <c:txPr>
          <a:bodyPr/>
          <a:lstStyle/>
          <a:p>
            <a:pPr>
              <a:defRPr sz="1200"/>
            </a:pPr>
            <a:endParaRPr lang="en-US"/>
          </a:p>
        </c:txPr>
        <c:crossAx val="164929920"/>
        <c:crosses val="autoZero"/>
        <c:auto val="1"/>
        <c:lblAlgn val="ctr"/>
        <c:lblOffset val="100"/>
        <c:noMultiLvlLbl val="0"/>
      </c:catAx>
      <c:valAx>
        <c:axId val="164929920"/>
        <c:scaling>
          <c:orientation val="minMax"/>
          <c:min val="-400000"/>
        </c:scaling>
        <c:delete val="0"/>
        <c:axPos val="t"/>
        <c:majorGridlines/>
        <c:title>
          <c:tx>
            <c:rich>
              <a:bodyPr/>
              <a:lstStyle/>
              <a:p>
                <a:pPr>
                  <a:defRPr sz="1200"/>
                </a:pPr>
                <a:r>
                  <a:rPr lang="en-US" sz="1100"/>
                  <a:t>Change</a:t>
                </a:r>
                <a:r>
                  <a:rPr lang="en-US" sz="1100" baseline="0"/>
                  <a:t> in 3-Year Incr. TRx</a:t>
                </a:r>
                <a:r>
                  <a:rPr lang="en-US" sz="1100"/>
                  <a:t> (in '000)</a:t>
                </a:r>
              </a:p>
            </c:rich>
          </c:tx>
          <c:layout>
            <c:manualLayout>
              <c:xMode val="edge"/>
              <c:yMode val="edge"/>
              <c:x val="0.18205853425749718"/>
              <c:y val="0.91953651306925355"/>
            </c:manualLayout>
          </c:layout>
          <c:overlay val="0"/>
        </c:title>
        <c:numFmt formatCode="#,##0" sourceLinked="0"/>
        <c:majorTickMark val="none"/>
        <c:minorTickMark val="none"/>
        <c:tickLblPos val="high"/>
        <c:crossAx val="164922880"/>
        <c:crosses val="autoZero"/>
        <c:crossBetween val="between"/>
        <c:dispUnits>
          <c:builtInUnit val="thousands"/>
        </c:dispUnits>
      </c:valAx>
      <c:spPr>
        <a:ln>
          <a:solidFill>
            <a:schemeClr val="tx1"/>
          </a:solidFill>
        </a:ln>
      </c:spPr>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Competitve: Budget Allocation</a:t>
            </a:r>
          </a:p>
        </c:rich>
      </c:tx>
      <c:layout>
        <c:manualLayout>
          <c:xMode val="edge"/>
          <c:yMode val="edge"/>
          <c:x val="0.32243797131098795"/>
          <c:y val="8.914972936386184E-3"/>
        </c:manualLayout>
      </c:layout>
      <c:overlay val="0"/>
    </c:title>
    <c:autoTitleDeleted val="0"/>
    <c:plotArea>
      <c:layout>
        <c:manualLayout>
          <c:layoutTarget val="inner"/>
          <c:xMode val="edge"/>
          <c:yMode val="edge"/>
          <c:x val="0.23767633275447819"/>
          <c:y val="0.11643910315575953"/>
          <c:w val="0.68183822188389598"/>
          <c:h val="0.76488626421697292"/>
        </c:manualLayout>
      </c:layout>
      <c:barChart>
        <c:barDir val="bar"/>
        <c:grouping val="clustered"/>
        <c:varyColors val="0"/>
        <c:ser>
          <c:idx val="0"/>
          <c:order val="0"/>
          <c:tx>
            <c:strRef>
              <c:f>Competitive!$B$3</c:f>
              <c:strCache>
                <c:ptCount val="1"/>
                <c:pt idx="0">
                  <c:v>Current</c:v>
                </c:pt>
              </c:strCache>
            </c:strRef>
          </c:tx>
          <c:spPr>
            <a:solidFill>
              <a:srgbClr val="FFFF99"/>
            </a:solidFill>
            <a:ln>
              <a:solidFill>
                <a:schemeClr val="tx1"/>
              </a:solidFill>
            </a:ln>
          </c:spPr>
          <c:invertIfNegative val="0"/>
          <c:dLbls>
            <c:numFmt formatCode="&quot;$&quot;#,##0.0" sourceLinked="0"/>
            <c:dLblPos val="ctr"/>
            <c:showLegendKey val="0"/>
            <c:showVal val="1"/>
            <c:showCatName val="0"/>
            <c:showSerName val="0"/>
            <c:showPercent val="0"/>
            <c:showBubbleSize val="0"/>
            <c:showLeaderLines val="0"/>
          </c:dLbls>
          <c:errBars>
            <c:errBarType val="both"/>
            <c:errValType val="cust"/>
            <c:noEndCap val="0"/>
            <c:plus>
              <c:numRef>
                <c:f>Competitive!$P$4:$P$11</c:f>
                <c:numCache>
                  <c:formatCode>General</c:formatCode>
                  <c:ptCount val="8"/>
                  <c:pt idx="0">
                    <c:v>2396600</c:v>
                  </c:pt>
                  <c:pt idx="1">
                    <c:v>4683131</c:v>
                  </c:pt>
                  <c:pt idx="2">
                    <c:v>6886200</c:v>
                  </c:pt>
                  <c:pt idx="3">
                    <c:v>4710000</c:v>
                  </c:pt>
                  <c:pt idx="4">
                    <c:v>1141415</c:v>
                  </c:pt>
                  <c:pt idx="5">
                    <c:v>7548000</c:v>
                  </c:pt>
                  <c:pt idx="6">
                    <c:v>2345695</c:v>
                  </c:pt>
                  <c:pt idx="7">
                    <c:v>1434800</c:v>
                  </c:pt>
                </c:numCache>
              </c:numRef>
            </c:plus>
            <c:minus>
              <c:numRef>
                <c:f>Competitive!$O$4:$O$11</c:f>
                <c:numCache>
                  <c:formatCode>General</c:formatCode>
                  <c:ptCount val="8"/>
                  <c:pt idx="0">
                    <c:v>-599150</c:v>
                  </c:pt>
                  <c:pt idx="1">
                    <c:v>4683130</c:v>
                  </c:pt>
                  <c:pt idx="2">
                    <c:v>6886200</c:v>
                  </c:pt>
                  <c:pt idx="3">
                    <c:v>4710000</c:v>
                  </c:pt>
                  <c:pt idx="4">
                    <c:v>1141415</c:v>
                  </c:pt>
                  <c:pt idx="5">
                    <c:v>-3108000</c:v>
                  </c:pt>
                  <c:pt idx="6">
                    <c:v>2345695</c:v>
                  </c:pt>
                  <c:pt idx="7">
                    <c:v>1434800</c:v>
                  </c:pt>
                </c:numCache>
              </c:numRef>
            </c:minus>
            <c:spPr>
              <a:ln w="12700"/>
            </c:spPr>
          </c:errBars>
          <c:cat>
            <c:strRef>
              <c:f>Competitive!$A$4:$A$11</c:f>
              <c:strCache>
                <c:ptCount val="8"/>
                <c:pt idx="0">
                  <c:v>Samples - JAN</c:v>
                </c:pt>
                <c:pt idx="1">
                  <c:v>Samples - JMT</c:v>
                </c:pt>
                <c:pt idx="2">
                  <c:v>HCC</c:v>
                </c:pt>
                <c:pt idx="3">
                  <c:v>Adherence</c:v>
                </c:pt>
                <c:pt idx="4">
                  <c:v>Vouchers</c:v>
                </c:pt>
                <c:pt idx="5">
                  <c:v>MMF</c:v>
                </c:pt>
                <c:pt idx="6">
                  <c:v>MCM</c:v>
                </c:pt>
                <c:pt idx="7">
                  <c:v>Phar. Acquisition</c:v>
                </c:pt>
              </c:strCache>
            </c:strRef>
          </c:cat>
          <c:val>
            <c:numRef>
              <c:f>Competitive!$B$4:$B$11</c:f>
              <c:numCache>
                <c:formatCode>"$"0.0,,</c:formatCode>
                <c:ptCount val="8"/>
                <c:pt idx="0">
                  <c:v>5991499</c:v>
                </c:pt>
                <c:pt idx="1">
                  <c:v>15610435</c:v>
                </c:pt>
                <c:pt idx="2">
                  <c:v>22954000</c:v>
                </c:pt>
                <c:pt idx="3">
                  <c:v>15700000</c:v>
                </c:pt>
                <c:pt idx="4">
                  <c:v>3804716</c:v>
                </c:pt>
                <c:pt idx="5">
                  <c:v>4440000</c:v>
                </c:pt>
                <c:pt idx="6">
                  <c:v>7818984</c:v>
                </c:pt>
                <c:pt idx="7">
                  <c:v>4782666</c:v>
                </c:pt>
              </c:numCache>
            </c:numRef>
          </c:val>
        </c:ser>
        <c:ser>
          <c:idx val="3"/>
          <c:order val="1"/>
          <c:tx>
            <c:strRef>
              <c:f>Competitive!$E$3</c:f>
              <c:strCache>
                <c:ptCount val="1"/>
                <c:pt idx="0">
                  <c:v>Optimal</c:v>
                </c:pt>
              </c:strCache>
            </c:strRef>
          </c:tx>
          <c:spPr>
            <a:solidFill>
              <a:schemeClr val="accent3">
                <a:lumMod val="50000"/>
              </a:schemeClr>
            </a:solidFill>
            <a:ln>
              <a:solidFill>
                <a:schemeClr val="tx1"/>
              </a:solidFill>
            </a:ln>
          </c:spPr>
          <c:invertIfNegative val="0"/>
          <c:dLbls>
            <c:numFmt formatCode="&quot;$&quot;#,##0.0" sourceLinked="0"/>
            <c:txPr>
              <a:bodyPr/>
              <a:lstStyle/>
              <a:p>
                <a:pPr>
                  <a:defRPr>
                    <a:solidFill>
                      <a:schemeClr val="bg1"/>
                    </a:solidFill>
                  </a:defRPr>
                </a:pPr>
                <a:endParaRPr lang="en-US"/>
              </a:p>
            </c:txPr>
            <c:dLblPos val="ctr"/>
            <c:showLegendKey val="0"/>
            <c:showVal val="1"/>
            <c:showCatName val="0"/>
            <c:showSerName val="0"/>
            <c:showPercent val="0"/>
            <c:showBubbleSize val="0"/>
            <c:showLeaderLines val="0"/>
          </c:dLbls>
          <c:cat>
            <c:strRef>
              <c:f>Competitive!$A$4:$A$11</c:f>
              <c:strCache>
                <c:ptCount val="8"/>
                <c:pt idx="0">
                  <c:v>Samples - JAN</c:v>
                </c:pt>
                <c:pt idx="1">
                  <c:v>Samples - JMT</c:v>
                </c:pt>
                <c:pt idx="2">
                  <c:v>HCC</c:v>
                </c:pt>
                <c:pt idx="3">
                  <c:v>Adherence</c:v>
                </c:pt>
                <c:pt idx="4">
                  <c:v>Vouchers</c:v>
                </c:pt>
                <c:pt idx="5">
                  <c:v>MMF</c:v>
                </c:pt>
                <c:pt idx="6">
                  <c:v>MCM</c:v>
                </c:pt>
                <c:pt idx="7">
                  <c:v>Phar. Acquisition</c:v>
                </c:pt>
              </c:strCache>
            </c:strRef>
          </c:cat>
          <c:val>
            <c:numRef>
              <c:f>Competitive!$E$4:$E$11</c:f>
              <c:numCache>
                <c:formatCode>"$"0.0,,</c:formatCode>
                <c:ptCount val="8"/>
                <c:pt idx="0">
                  <c:v>8388099</c:v>
                </c:pt>
                <c:pt idx="1">
                  <c:v>20293566</c:v>
                </c:pt>
                <c:pt idx="2">
                  <c:v>29840200</c:v>
                </c:pt>
                <c:pt idx="3">
                  <c:v>10990000</c:v>
                </c:pt>
                <c:pt idx="4">
                  <c:v>2663301</c:v>
                </c:pt>
                <c:pt idx="5">
                  <c:v>7548000</c:v>
                </c:pt>
                <c:pt idx="6">
                  <c:v>7975868</c:v>
                </c:pt>
                <c:pt idx="7">
                  <c:v>3347866</c:v>
                </c:pt>
              </c:numCache>
            </c:numRef>
          </c:val>
        </c:ser>
        <c:dLbls>
          <c:dLblPos val="outEnd"/>
          <c:showLegendKey val="0"/>
          <c:showVal val="1"/>
          <c:showCatName val="0"/>
          <c:showSerName val="0"/>
          <c:showPercent val="0"/>
          <c:showBubbleSize val="0"/>
        </c:dLbls>
        <c:gapWidth val="50"/>
        <c:axId val="165112832"/>
        <c:axId val="165114624"/>
      </c:barChart>
      <c:catAx>
        <c:axId val="165112832"/>
        <c:scaling>
          <c:orientation val="maxMin"/>
        </c:scaling>
        <c:delete val="0"/>
        <c:axPos val="l"/>
        <c:majorTickMark val="out"/>
        <c:minorTickMark val="none"/>
        <c:tickLblPos val="nextTo"/>
        <c:txPr>
          <a:bodyPr/>
          <a:lstStyle/>
          <a:p>
            <a:pPr>
              <a:defRPr sz="1200"/>
            </a:pPr>
            <a:endParaRPr lang="en-US"/>
          </a:p>
        </c:txPr>
        <c:crossAx val="165114624"/>
        <c:crosses val="autoZero"/>
        <c:auto val="1"/>
        <c:lblAlgn val="ctr"/>
        <c:lblOffset val="100"/>
        <c:noMultiLvlLbl val="0"/>
      </c:catAx>
      <c:valAx>
        <c:axId val="165114624"/>
        <c:scaling>
          <c:orientation val="minMax"/>
          <c:max val="30000000"/>
          <c:min val="0"/>
        </c:scaling>
        <c:delete val="0"/>
        <c:axPos val="t"/>
        <c:majorGridlines/>
        <c:title>
          <c:tx>
            <c:rich>
              <a:bodyPr/>
              <a:lstStyle/>
              <a:p>
                <a:pPr>
                  <a:defRPr sz="1200"/>
                </a:pPr>
                <a:r>
                  <a:rPr lang="en-US" sz="1200"/>
                  <a:t>Budget Allocation (MM $)</a:t>
                </a:r>
              </a:p>
            </c:rich>
          </c:tx>
          <c:layout>
            <c:manualLayout>
              <c:xMode val="edge"/>
              <c:yMode val="edge"/>
              <c:x val="0.43331053595641933"/>
              <c:y val="0.94465252271921951"/>
            </c:manualLayout>
          </c:layout>
          <c:overlay val="0"/>
        </c:title>
        <c:numFmt formatCode="&quot;$&quot;#,##0" sourceLinked="0"/>
        <c:majorTickMark val="none"/>
        <c:minorTickMark val="none"/>
        <c:tickLblPos val="high"/>
        <c:crossAx val="165112832"/>
        <c:crosses val="autoZero"/>
        <c:crossBetween val="between"/>
        <c:majorUnit val="5000000"/>
        <c:dispUnits>
          <c:builtInUnit val="millions"/>
        </c:dispUnits>
      </c:valAx>
      <c:spPr>
        <a:ln>
          <a:solidFill>
            <a:schemeClr val="tx1"/>
          </a:solidFill>
        </a:ln>
      </c:spPr>
    </c:plotArea>
    <c:legend>
      <c:legendPos val="t"/>
      <c:layout>
        <c:manualLayout>
          <c:xMode val="edge"/>
          <c:yMode val="edge"/>
          <c:x val="0.6088628271919182"/>
          <c:y val="6.3123253489837619E-2"/>
          <c:w val="0.31074133104963086"/>
          <c:h val="5.5250723004814366E-2"/>
        </c:manualLayout>
      </c:layout>
      <c:overlay val="0"/>
      <c:txPr>
        <a:bodyPr/>
        <a:lstStyle/>
        <a:p>
          <a:pPr>
            <a:defRPr sz="1200"/>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Change in Incr. TRx</a:t>
            </a:r>
          </a:p>
        </c:rich>
      </c:tx>
      <c:layout>
        <c:manualLayout>
          <c:xMode val="edge"/>
          <c:yMode val="edge"/>
          <c:x val="0.24536695939615086"/>
          <c:y val="6.2202814785581066E-3"/>
        </c:manualLayout>
      </c:layout>
      <c:overlay val="0"/>
    </c:title>
    <c:autoTitleDeleted val="0"/>
    <c:plotArea>
      <c:layout>
        <c:manualLayout>
          <c:layoutTarget val="inner"/>
          <c:xMode val="edge"/>
          <c:yMode val="edge"/>
          <c:x val="0.12135994087213599"/>
          <c:y val="0.11784267669855739"/>
          <c:w val="0.76293422025129343"/>
          <c:h val="0.76488626421697292"/>
        </c:manualLayout>
      </c:layout>
      <c:barChart>
        <c:barDir val="bar"/>
        <c:grouping val="clustered"/>
        <c:varyColors val="0"/>
        <c:ser>
          <c:idx val="0"/>
          <c:order val="0"/>
          <c:tx>
            <c:v>Change in Incr. Revenue</c:v>
          </c:tx>
          <c:spPr>
            <a:solidFill>
              <a:schemeClr val="tx2">
                <a:lumMod val="60000"/>
                <a:lumOff val="40000"/>
              </a:schemeClr>
            </a:solidFill>
            <a:ln>
              <a:solidFill>
                <a:schemeClr val="tx1"/>
              </a:solidFill>
            </a:ln>
          </c:spPr>
          <c:invertIfNegative val="0"/>
          <c:dLbls>
            <c:numFmt formatCode="#,##0" sourceLinked="0"/>
            <c:dLblPos val="outEnd"/>
            <c:showLegendKey val="0"/>
            <c:showVal val="1"/>
            <c:showCatName val="0"/>
            <c:showSerName val="0"/>
            <c:showPercent val="0"/>
            <c:showBubbleSize val="0"/>
            <c:showLeaderLines val="0"/>
          </c:dLbls>
          <c:cat>
            <c:strRef>
              <c:f>Competitive!$I$4:$I$11</c:f>
              <c:strCache>
                <c:ptCount val="8"/>
                <c:pt idx="0">
                  <c:v>Samples - JAN</c:v>
                </c:pt>
                <c:pt idx="1">
                  <c:v>Samples - JMT</c:v>
                </c:pt>
                <c:pt idx="2">
                  <c:v>HCC</c:v>
                </c:pt>
                <c:pt idx="3">
                  <c:v>Adherence</c:v>
                </c:pt>
                <c:pt idx="4">
                  <c:v>Vouchers</c:v>
                </c:pt>
                <c:pt idx="5">
                  <c:v>MMF</c:v>
                </c:pt>
                <c:pt idx="6">
                  <c:v>MCM</c:v>
                </c:pt>
                <c:pt idx="7">
                  <c:v>Phar. Acquisition</c:v>
                </c:pt>
              </c:strCache>
            </c:strRef>
          </c:cat>
          <c:val>
            <c:numRef>
              <c:f>Competitive!$L$4:$L$11</c:f>
              <c:numCache>
                <c:formatCode>#,###,</c:formatCode>
                <c:ptCount val="8"/>
                <c:pt idx="0">
                  <c:v>907109</c:v>
                </c:pt>
                <c:pt idx="1">
                  <c:v>799831</c:v>
                </c:pt>
                <c:pt idx="2">
                  <c:v>395524</c:v>
                </c:pt>
                <c:pt idx="3">
                  <c:v>-102439</c:v>
                </c:pt>
                <c:pt idx="4" formatCode="#,">
                  <c:v>-45170</c:v>
                </c:pt>
                <c:pt idx="5" formatCode="#,">
                  <c:v>10286</c:v>
                </c:pt>
                <c:pt idx="6" formatCode="#,">
                  <c:v>6728</c:v>
                </c:pt>
                <c:pt idx="7" formatCode="#,">
                  <c:v>-26656</c:v>
                </c:pt>
              </c:numCache>
            </c:numRef>
          </c:val>
        </c:ser>
        <c:dLbls>
          <c:dLblPos val="outEnd"/>
          <c:showLegendKey val="0"/>
          <c:showVal val="1"/>
          <c:showCatName val="0"/>
          <c:showSerName val="0"/>
          <c:showPercent val="0"/>
          <c:showBubbleSize val="0"/>
        </c:dLbls>
        <c:gapWidth val="102"/>
        <c:axId val="165425920"/>
        <c:axId val="165428608"/>
      </c:barChart>
      <c:catAx>
        <c:axId val="165425920"/>
        <c:scaling>
          <c:orientation val="maxMin"/>
        </c:scaling>
        <c:delete val="0"/>
        <c:axPos val="l"/>
        <c:majorTickMark val="out"/>
        <c:minorTickMark val="none"/>
        <c:tickLblPos val="none"/>
        <c:txPr>
          <a:bodyPr/>
          <a:lstStyle/>
          <a:p>
            <a:pPr>
              <a:defRPr sz="1200"/>
            </a:pPr>
            <a:endParaRPr lang="en-US"/>
          </a:p>
        </c:txPr>
        <c:crossAx val="165428608"/>
        <c:crosses val="autoZero"/>
        <c:auto val="1"/>
        <c:lblAlgn val="ctr"/>
        <c:lblOffset val="100"/>
        <c:noMultiLvlLbl val="0"/>
      </c:catAx>
      <c:valAx>
        <c:axId val="165428608"/>
        <c:scaling>
          <c:orientation val="minMax"/>
        </c:scaling>
        <c:delete val="0"/>
        <c:axPos val="t"/>
        <c:majorGridlines/>
        <c:title>
          <c:tx>
            <c:rich>
              <a:bodyPr/>
              <a:lstStyle/>
              <a:p>
                <a:pPr>
                  <a:defRPr sz="1200"/>
                </a:pPr>
                <a:r>
                  <a:rPr lang="en-US" sz="1100"/>
                  <a:t>Change</a:t>
                </a:r>
                <a:r>
                  <a:rPr lang="en-US" sz="1100" baseline="0"/>
                  <a:t> in 3-Year Incr. TRx </a:t>
                </a:r>
                <a:r>
                  <a:rPr lang="en-US" sz="1100"/>
                  <a:t>(in '000)</a:t>
                </a:r>
              </a:p>
            </c:rich>
          </c:tx>
          <c:layout>
            <c:manualLayout>
              <c:xMode val="edge"/>
              <c:yMode val="edge"/>
              <c:x val="0.18205853425749718"/>
              <c:y val="0.91953651306925355"/>
            </c:manualLayout>
          </c:layout>
          <c:overlay val="0"/>
        </c:title>
        <c:numFmt formatCode="#,##0" sourceLinked="0"/>
        <c:majorTickMark val="none"/>
        <c:minorTickMark val="none"/>
        <c:tickLblPos val="high"/>
        <c:crossAx val="165425920"/>
        <c:crosses val="autoZero"/>
        <c:crossBetween val="between"/>
        <c:dispUnits>
          <c:builtInUnit val="thousands"/>
        </c:dispUnits>
      </c:valAx>
      <c:spPr>
        <a:ln>
          <a:solidFill>
            <a:schemeClr val="tx1"/>
          </a:solidFill>
        </a:ln>
      </c:spPr>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Historical: Budget Allocation</a:t>
            </a:r>
          </a:p>
        </c:rich>
      </c:tx>
      <c:layout>
        <c:manualLayout>
          <c:xMode val="edge"/>
          <c:yMode val="edge"/>
          <c:x val="0.32243797131098795"/>
          <c:y val="8.914972936386184E-3"/>
        </c:manualLayout>
      </c:layout>
      <c:overlay val="0"/>
    </c:title>
    <c:autoTitleDeleted val="0"/>
    <c:plotArea>
      <c:layout>
        <c:manualLayout>
          <c:layoutTarget val="inner"/>
          <c:xMode val="edge"/>
          <c:yMode val="edge"/>
          <c:x val="0.23767633275447819"/>
          <c:y val="0.11643910315575953"/>
          <c:w val="0.68183822188389598"/>
          <c:h val="0.76488626421697292"/>
        </c:manualLayout>
      </c:layout>
      <c:barChart>
        <c:barDir val="bar"/>
        <c:grouping val="clustered"/>
        <c:varyColors val="0"/>
        <c:ser>
          <c:idx val="0"/>
          <c:order val="0"/>
          <c:tx>
            <c:strRef>
              <c:f>Historical!$B$3</c:f>
              <c:strCache>
                <c:ptCount val="1"/>
                <c:pt idx="0">
                  <c:v>Current</c:v>
                </c:pt>
              </c:strCache>
            </c:strRef>
          </c:tx>
          <c:spPr>
            <a:solidFill>
              <a:srgbClr val="FFFF99"/>
            </a:solidFill>
            <a:ln>
              <a:solidFill>
                <a:schemeClr val="tx1"/>
              </a:solidFill>
            </a:ln>
          </c:spPr>
          <c:invertIfNegative val="0"/>
          <c:dLbls>
            <c:dLbl>
              <c:idx val="4"/>
              <c:layout>
                <c:manualLayout>
                  <c:x val="-7.3448192465367809E-2"/>
                  <c:y val="2.1218042975024242E-7"/>
                </c:manualLayout>
              </c:layout>
              <c:dLblPos val="outEnd"/>
              <c:showLegendKey val="0"/>
              <c:showVal val="1"/>
              <c:showCatName val="0"/>
              <c:showSerName val="0"/>
              <c:showPercent val="0"/>
              <c:showBubbleSize val="0"/>
            </c:dLbl>
            <c:dLbl>
              <c:idx val="5"/>
              <c:layout>
                <c:manualLayout>
                  <c:x val="-7.3114557810183098E-2"/>
                  <c:y val="0"/>
                </c:manualLayout>
              </c:layout>
              <c:dLblPos val="outEnd"/>
              <c:showLegendKey val="0"/>
              <c:showVal val="1"/>
              <c:showCatName val="0"/>
              <c:showSerName val="0"/>
              <c:showPercent val="0"/>
              <c:showBubbleSize val="0"/>
            </c:dLbl>
            <c:dLbl>
              <c:idx val="6"/>
              <c:layout>
                <c:manualLayout>
                  <c:x val="-0.11710497101759561"/>
                  <c:y val="2.1218042975024242E-7"/>
                </c:manualLayout>
              </c:layout>
              <c:dLblPos val="outEnd"/>
              <c:showLegendKey val="0"/>
              <c:showVal val="1"/>
              <c:showCatName val="0"/>
              <c:showSerName val="0"/>
              <c:showPercent val="0"/>
              <c:showBubbleSize val="0"/>
            </c:dLbl>
            <c:dLbl>
              <c:idx val="7"/>
              <c:layout>
                <c:manualLayout>
                  <c:x val="-7.1973499536122934E-2"/>
                  <c:y val="0"/>
                </c:manualLayout>
              </c:layout>
              <c:dLblPos val="outEnd"/>
              <c:showLegendKey val="0"/>
              <c:showVal val="1"/>
              <c:showCatName val="0"/>
              <c:showSerName val="0"/>
              <c:showPercent val="0"/>
              <c:showBubbleSize val="0"/>
            </c:dLbl>
            <c:numFmt formatCode="&quot;$&quot;#,##0.0" sourceLinked="0"/>
            <c:dLblPos val="ctr"/>
            <c:showLegendKey val="0"/>
            <c:showVal val="1"/>
            <c:showCatName val="0"/>
            <c:showSerName val="0"/>
            <c:showPercent val="0"/>
            <c:showBubbleSize val="0"/>
            <c:showLeaderLines val="0"/>
          </c:dLbls>
          <c:errBars>
            <c:errBarType val="both"/>
            <c:errValType val="cust"/>
            <c:noEndCap val="0"/>
            <c:plus>
              <c:numRef>
                <c:f>Historical!$P$4:$P$11</c:f>
                <c:numCache>
                  <c:formatCode>General</c:formatCode>
                  <c:ptCount val="8"/>
                  <c:pt idx="0">
                    <c:v>3548762</c:v>
                  </c:pt>
                  <c:pt idx="1">
                    <c:v>9246053</c:v>
                  </c:pt>
                  <c:pt idx="2">
                    <c:v>36283226</c:v>
                  </c:pt>
                  <c:pt idx="3">
                    <c:v>1570000</c:v>
                  </c:pt>
                  <c:pt idx="4">
                    <c:v>830370</c:v>
                  </c:pt>
                  <c:pt idx="5">
                    <c:v>444000</c:v>
                  </c:pt>
                  <c:pt idx="6">
                    <c:v>781898</c:v>
                  </c:pt>
                  <c:pt idx="7">
                    <c:v>478267</c:v>
                  </c:pt>
                </c:numCache>
              </c:numRef>
            </c:plus>
            <c:minus>
              <c:numRef>
                <c:f>Historical!$O$4:$O$11</c:f>
                <c:numCache>
                  <c:formatCode>General</c:formatCode>
                  <c:ptCount val="8"/>
                  <c:pt idx="0">
                    <c:v>599150</c:v>
                  </c:pt>
                  <c:pt idx="1">
                    <c:v>1561043</c:v>
                  </c:pt>
                  <c:pt idx="2">
                    <c:v>2295400</c:v>
                  </c:pt>
                  <c:pt idx="3">
                    <c:v>1570000</c:v>
                  </c:pt>
                  <c:pt idx="4">
                    <c:v>380472</c:v>
                  </c:pt>
                  <c:pt idx="5">
                    <c:v>1038558</c:v>
                  </c:pt>
                  <c:pt idx="6">
                    <c:v>4704048</c:v>
                  </c:pt>
                  <c:pt idx="7">
                    <c:v>478267</c:v>
                  </c:pt>
                </c:numCache>
              </c:numRef>
            </c:minus>
            <c:spPr>
              <a:ln w="12700"/>
            </c:spPr>
          </c:errBars>
          <c:cat>
            <c:strRef>
              <c:f>Historical!$A$4:$A$11</c:f>
              <c:strCache>
                <c:ptCount val="8"/>
                <c:pt idx="0">
                  <c:v>Samples - JAN</c:v>
                </c:pt>
                <c:pt idx="1">
                  <c:v>Samples - JMT</c:v>
                </c:pt>
                <c:pt idx="2">
                  <c:v>HCC</c:v>
                </c:pt>
                <c:pt idx="3">
                  <c:v>Adherence</c:v>
                </c:pt>
                <c:pt idx="4">
                  <c:v>Vouchers</c:v>
                </c:pt>
                <c:pt idx="5">
                  <c:v>MMF</c:v>
                </c:pt>
                <c:pt idx="6">
                  <c:v>MCM</c:v>
                </c:pt>
                <c:pt idx="7">
                  <c:v>Phar. Acquisition</c:v>
                </c:pt>
              </c:strCache>
            </c:strRef>
          </c:cat>
          <c:val>
            <c:numRef>
              <c:f>Historical!$B$4:$B$11</c:f>
              <c:numCache>
                <c:formatCode>"$"0.0,,</c:formatCode>
                <c:ptCount val="8"/>
                <c:pt idx="0">
                  <c:v>5991499</c:v>
                </c:pt>
                <c:pt idx="1">
                  <c:v>15610435</c:v>
                </c:pt>
                <c:pt idx="2">
                  <c:v>22954000</c:v>
                </c:pt>
                <c:pt idx="3">
                  <c:v>15700000</c:v>
                </c:pt>
                <c:pt idx="4">
                  <c:v>3804716</c:v>
                </c:pt>
                <c:pt idx="5">
                  <c:v>4440000</c:v>
                </c:pt>
                <c:pt idx="6">
                  <c:v>7818984</c:v>
                </c:pt>
                <c:pt idx="7">
                  <c:v>4782666</c:v>
                </c:pt>
              </c:numCache>
            </c:numRef>
          </c:val>
        </c:ser>
        <c:ser>
          <c:idx val="3"/>
          <c:order val="1"/>
          <c:tx>
            <c:strRef>
              <c:f>Historical!$E$3</c:f>
              <c:strCache>
                <c:ptCount val="1"/>
                <c:pt idx="0">
                  <c:v>Optimal</c:v>
                </c:pt>
              </c:strCache>
            </c:strRef>
          </c:tx>
          <c:spPr>
            <a:solidFill>
              <a:schemeClr val="accent3">
                <a:lumMod val="50000"/>
              </a:schemeClr>
            </a:solidFill>
            <a:ln>
              <a:solidFill>
                <a:schemeClr val="tx1"/>
              </a:solidFill>
            </a:ln>
          </c:spPr>
          <c:invertIfNegative val="0"/>
          <c:dLbls>
            <c:dLbl>
              <c:idx val="4"/>
              <c:layout>
                <c:manualLayout>
                  <c:x val="-5.9053928681875492E-2"/>
                  <c:y val="2.1218042975024242E-7"/>
                </c:manualLayout>
              </c:layout>
              <c:dLblPos val="outEnd"/>
              <c:showLegendKey val="0"/>
              <c:showVal val="1"/>
              <c:showCatName val="0"/>
              <c:showSerName val="0"/>
              <c:showPercent val="0"/>
              <c:showBubbleSize val="0"/>
            </c:dLbl>
            <c:dLbl>
              <c:idx val="5"/>
              <c:layout>
                <c:manualLayout>
                  <c:x val="-5.8794831537296512E-2"/>
                  <c:y val="2.1218042975024242E-7"/>
                </c:manualLayout>
              </c:layout>
              <c:dLblPos val="outEnd"/>
              <c:showLegendKey val="0"/>
              <c:showVal val="1"/>
              <c:showCatName val="0"/>
              <c:showSerName val="0"/>
              <c:showPercent val="0"/>
              <c:showBubbleSize val="0"/>
            </c:dLbl>
            <c:dLbl>
              <c:idx val="7"/>
              <c:layout>
                <c:manualLayout>
                  <c:x val="-6.4020783278223151E-2"/>
                  <c:y val="0"/>
                </c:manualLayout>
              </c:layout>
              <c:dLblPos val="outEnd"/>
              <c:showLegendKey val="0"/>
              <c:showVal val="1"/>
              <c:showCatName val="0"/>
              <c:showSerName val="0"/>
              <c:showPercent val="0"/>
              <c:showBubbleSize val="0"/>
            </c:dLbl>
            <c:numFmt formatCode="&quot;$&quot;#,##0.0" sourceLinked="0"/>
            <c:txPr>
              <a:bodyPr/>
              <a:lstStyle/>
              <a:p>
                <a:pPr>
                  <a:defRPr>
                    <a:solidFill>
                      <a:schemeClr val="bg1"/>
                    </a:solidFill>
                  </a:defRPr>
                </a:pPr>
                <a:endParaRPr lang="en-US"/>
              </a:p>
            </c:txPr>
            <c:dLblPos val="ctr"/>
            <c:showLegendKey val="0"/>
            <c:showVal val="1"/>
            <c:showCatName val="0"/>
            <c:showSerName val="0"/>
            <c:showPercent val="0"/>
            <c:showBubbleSize val="0"/>
            <c:showLeaderLines val="0"/>
          </c:dLbls>
          <c:cat>
            <c:strRef>
              <c:f>Historical!$A$4:$A$11</c:f>
              <c:strCache>
                <c:ptCount val="8"/>
                <c:pt idx="0">
                  <c:v>Samples - JAN</c:v>
                </c:pt>
                <c:pt idx="1">
                  <c:v>Samples - JMT</c:v>
                </c:pt>
                <c:pt idx="2">
                  <c:v>HCC</c:v>
                </c:pt>
                <c:pt idx="3">
                  <c:v>Adherence</c:v>
                </c:pt>
                <c:pt idx="4">
                  <c:v>Vouchers</c:v>
                </c:pt>
                <c:pt idx="5">
                  <c:v>MMF</c:v>
                </c:pt>
                <c:pt idx="6">
                  <c:v>MCM</c:v>
                </c:pt>
                <c:pt idx="7">
                  <c:v>Phar. Acquisition</c:v>
                </c:pt>
              </c:strCache>
            </c:strRef>
          </c:cat>
          <c:val>
            <c:numRef>
              <c:f>Historical!$E$4:$E$11</c:f>
              <c:numCache>
                <c:formatCode>"$"0.0,,</c:formatCode>
                <c:ptCount val="8"/>
                <c:pt idx="0">
                  <c:v>9540261</c:v>
                </c:pt>
                <c:pt idx="1">
                  <c:v>24856488</c:v>
                </c:pt>
                <c:pt idx="2">
                  <c:v>49238768</c:v>
                </c:pt>
                <c:pt idx="3">
                  <c:v>14130000</c:v>
                </c:pt>
                <c:pt idx="4">
                  <c:v>3424244</c:v>
                </c:pt>
                <c:pt idx="5">
                  <c:v>3401442</c:v>
                </c:pt>
                <c:pt idx="6">
                  <c:v>8162993</c:v>
                </c:pt>
                <c:pt idx="7">
                  <c:v>4304399</c:v>
                </c:pt>
              </c:numCache>
            </c:numRef>
          </c:val>
        </c:ser>
        <c:dLbls>
          <c:dLblPos val="outEnd"/>
          <c:showLegendKey val="0"/>
          <c:showVal val="1"/>
          <c:showCatName val="0"/>
          <c:showSerName val="0"/>
          <c:showPercent val="0"/>
          <c:showBubbleSize val="0"/>
        </c:dLbls>
        <c:gapWidth val="50"/>
        <c:axId val="165195776"/>
        <c:axId val="165197312"/>
      </c:barChart>
      <c:catAx>
        <c:axId val="165195776"/>
        <c:scaling>
          <c:orientation val="maxMin"/>
        </c:scaling>
        <c:delete val="0"/>
        <c:axPos val="l"/>
        <c:majorTickMark val="out"/>
        <c:minorTickMark val="none"/>
        <c:tickLblPos val="nextTo"/>
        <c:txPr>
          <a:bodyPr/>
          <a:lstStyle/>
          <a:p>
            <a:pPr>
              <a:defRPr sz="1200"/>
            </a:pPr>
            <a:endParaRPr lang="en-US"/>
          </a:p>
        </c:txPr>
        <c:crossAx val="165197312"/>
        <c:crosses val="autoZero"/>
        <c:auto val="1"/>
        <c:lblAlgn val="ctr"/>
        <c:lblOffset val="100"/>
        <c:noMultiLvlLbl val="0"/>
      </c:catAx>
      <c:valAx>
        <c:axId val="165197312"/>
        <c:scaling>
          <c:orientation val="minMax"/>
          <c:max val="60000000"/>
          <c:min val="0"/>
        </c:scaling>
        <c:delete val="0"/>
        <c:axPos val="t"/>
        <c:majorGridlines/>
        <c:title>
          <c:tx>
            <c:rich>
              <a:bodyPr/>
              <a:lstStyle/>
              <a:p>
                <a:pPr>
                  <a:defRPr sz="1200"/>
                </a:pPr>
                <a:r>
                  <a:rPr lang="en-US" sz="1200"/>
                  <a:t>Budget Allocation (MM $)</a:t>
                </a:r>
              </a:p>
            </c:rich>
          </c:tx>
          <c:layout>
            <c:manualLayout>
              <c:xMode val="edge"/>
              <c:yMode val="edge"/>
              <c:x val="0.43331053595641933"/>
              <c:y val="0.94465252271921951"/>
            </c:manualLayout>
          </c:layout>
          <c:overlay val="0"/>
        </c:title>
        <c:numFmt formatCode="&quot;$&quot;#,##0" sourceLinked="0"/>
        <c:majorTickMark val="none"/>
        <c:minorTickMark val="none"/>
        <c:tickLblPos val="high"/>
        <c:crossAx val="165195776"/>
        <c:crosses val="autoZero"/>
        <c:crossBetween val="between"/>
        <c:majorUnit val="10000000"/>
        <c:dispUnits>
          <c:builtInUnit val="millions"/>
        </c:dispUnits>
      </c:valAx>
      <c:spPr>
        <a:ln>
          <a:solidFill>
            <a:schemeClr val="tx1"/>
          </a:solidFill>
        </a:ln>
      </c:spPr>
    </c:plotArea>
    <c:legend>
      <c:legendPos val="t"/>
      <c:layout>
        <c:manualLayout>
          <c:xMode val="edge"/>
          <c:yMode val="edge"/>
          <c:x val="0.6088628271919182"/>
          <c:y val="6.3123253489837619E-2"/>
          <c:w val="0.31074133104963086"/>
          <c:h val="5.5250723004814366E-2"/>
        </c:manualLayout>
      </c:layout>
      <c:overlay val="0"/>
      <c:txPr>
        <a:bodyPr/>
        <a:lstStyle/>
        <a:p>
          <a:pPr>
            <a:defRPr sz="1200"/>
          </a:pPr>
          <a:endParaRPr lang="en-US"/>
        </a:p>
      </c:tx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Change in Incr. TRx</a:t>
            </a:r>
          </a:p>
        </c:rich>
      </c:tx>
      <c:layout>
        <c:manualLayout>
          <c:xMode val="edge"/>
          <c:yMode val="edge"/>
          <c:x val="0.24536695939615086"/>
          <c:y val="6.2202814785581066E-3"/>
        </c:manualLayout>
      </c:layout>
      <c:overlay val="0"/>
    </c:title>
    <c:autoTitleDeleted val="0"/>
    <c:plotArea>
      <c:layout>
        <c:manualLayout>
          <c:layoutTarget val="inner"/>
          <c:xMode val="edge"/>
          <c:yMode val="edge"/>
          <c:x val="0.12135994087213599"/>
          <c:y val="0.11784267669855739"/>
          <c:w val="0.76293422025129343"/>
          <c:h val="0.76488626421697292"/>
        </c:manualLayout>
      </c:layout>
      <c:barChart>
        <c:barDir val="bar"/>
        <c:grouping val="clustered"/>
        <c:varyColors val="0"/>
        <c:ser>
          <c:idx val="0"/>
          <c:order val="0"/>
          <c:tx>
            <c:v>Change in Incr. Revenue</c:v>
          </c:tx>
          <c:spPr>
            <a:solidFill>
              <a:schemeClr val="tx2">
                <a:lumMod val="60000"/>
                <a:lumOff val="40000"/>
              </a:schemeClr>
            </a:solidFill>
            <a:ln>
              <a:solidFill>
                <a:schemeClr val="tx1"/>
              </a:solidFill>
            </a:ln>
          </c:spPr>
          <c:invertIfNegative val="0"/>
          <c:dLbls>
            <c:numFmt formatCode="#,##0" sourceLinked="0"/>
            <c:dLblPos val="outEnd"/>
            <c:showLegendKey val="0"/>
            <c:showVal val="1"/>
            <c:showCatName val="0"/>
            <c:showSerName val="0"/>
            <c:showPercent val="0"/>
            <c:showBubbleSize val="0"/>
            <c:showLeaderLines val="0"/>
          </c:dLbls>
          <c:cat>
            <c:strRef>
              <c:f>Historical!$I$4:$I$11</c:f>
              <c:strCache>
                <c:ptCount val="8"/>
                <c:pt idx="0">
                  <c:v>Samples - JAN</c:v>
                </c:pt>
                <c:pt idx="1">
                  <c:v>Samples - JMT</c:v>
                </c:pt>
                <c:pt idx="2">
                  <c:v>HCC</c:v>
                </c:pt>
                <c:pt idx="3">
                  <c:v>Adherence</c:v>
                </c:pt>
                <c:pt idx="4">
                  <c:v>Vouchers</c:v>
                </c:pt>
                <c:pt idx="5">
                  <c:v>MMF</c:v>
                </c:pt>
                <c:pt idx="6">
                  <c:v>MCM</c:v>
                </c:pt>
                <c:pt idx="7">
                  <c:v>Phar. Acquisition</c:v>
                </c:pt>
              </c:strCache>
            </c:strRef>
          </c:cat>
          <c:val>
            <c:numRef>
              <c:f>Historical!$L$4:$L$11</c:f>
              <c:numCache>
                <c:formatCode>#,###,</c:formatCode>
                <c:ptCount val="8"/>
                <c:pt idx="0">
                  <c:v>1339703</c:v>
                </c:pt>
                <c:pt idx="1">
                  <c:v>1579589</c:v>
                </c:pt>
                <c:pt idx="2">
                  <c:v>1336494</c:v>
                </c:pt>
                <c:pt idx="3">
                  <c:v>-33610</c:v>
                </c:pt>
                <c:pt idx="4" formatCode="#,">
                  <c:v>-15057</c:v>
                </c:pt>
                <c:pt idx="5" formatCode="#,">
                  <c:v>-4681</c:v>
                </c:pt>
                <c:pt idx="6" formatCode="#,">
                  <c:v>14712</c:v>
                </c:pt>
                <c:pt idx="7" formatCode="#,">
                  <c:v>-8816</c:v>
                </c:pt>
              </c:numCache>
            </c:numRef>
          </c:val>
        </c:ser>
        <c:dLbls>
          <c:dLblPos val="outEnd"/>
          <c:showLegendKey val="0"/>
          <c:showVal val="1"/>
          <c:showCatName val="0"/>
          <c:showSerName val="0"/>
          <c:showPercent val="0"/>
          <c:showBubbleSize val="0"/>
        </c:dLbls>
        <c:gapWidth val="102"/>
        <c:axId val="165455744"/>
        <c:axId val="165286656"/>
      </c:barChart>
      <c:catAx>
        <c:axId val="165455744"/>
        <c:scaling>
          <c:orientation val="maxMin"/>
        </c:scaling>
        <c:delete val="0"/>
        <c:axPos val="l"/>
        <c:majorTickMark val="out"/>
        <c:minorTickMark val="none"/>
        <c:tickLblPos val="none"/>
        <c:txPr>
          <a:bodyPr/>
          <a:lstStyle/>
          <a:p>
            <a:pPr>
              <a:defRPr sz="1200"/>
            </a:pPr>
            <a:endParaRPr lang="en-US"/>
          </a:p>
        </c:txPr>
        <c:crossAx val="165286656"/>
        <c:crosses val="autoZero"/>
        <c:auto val="1"/>
        <c:lblAlgn val="ctr"/>
        <c:lblOffset val="100"/>
        <c:noMultiLvlLbl val="0"/>
      </c:catAx>
      <c:valAx>
        <c:axId val="165286656"/>
        <c:scaling>
          <c:orientation val="minMax"/>
        </c:scaling>
        <c:delete val="0"/>
        <c:axPos val="t"/>
        <c:majorGridlines/>
        <c:title>
          <c:tx>
            <c:rich>
              <a:bodyPr/>
              <a:lstStyle/>
              <a:p>
                <a:pPr>
                  <a:defRPr sz="1200"/>
                </a:pPr>
                <a:r>
                  <a:rPr lang="en-US" sz="1100"/>
                  <a:t>Change</a:t>
                </a:r>
                <a:r>
                  <a:rPr lang="en-US" sz="1100" baseline="0"/>
                  <a:t> in 3-Year Incr. TRx</a:t>
                </a:r>
                <a:r>
                  <a:rPr lang="en-US" sz="1100"/>
                  <a:t> (in '000)</a:t>
                </a:r>
              </a:p>
            </c:rich>
          </c:tx>
          <c:layout>
            <c:manualLayout>
              <c:xMode val="edge"/>
              <c:yMode val="edge"/>
              <c:x val="0.18205853425749718"/>
              <c:y val="0.93839935327405011"/>
            </c:manualLayout>
          </c:layout>
          <c:overlay val="0"/>
        </c:title>
        <c:numFmt formatCode="#,##0" sourceLinked="0"/>
        <c:majorTickMark val="none"/>
        <c:minorTickMark val="none"/>
        <c:tickLblPos val="high"/>
        <c:crossAx val="165455744"/>
        <c:crosses val="autoZero"/>
        <c:crossBetween val="between"/>
        <c:dispUnits>
          <c:builtInUnit val="thousands"/>
        </c:dispUnits>
      </c:valAx>
      <c:spPr>
        <a:ln>
          <a:solidFill>
            <a:schemeClr val="tx1"/>
          </a:solidFill>
        </a:ln>
      </c:spPr>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All Scenarios: Budget Allocation</a:t>
            </a:r>
          </a:p>
        </c:rich>
      </c:tx>
      <c:layout>
        <c:manualLayout>
          <c:xMode val="edge"/>
          <c:yMode val="edge"/>
          <c:x val="0.32243797131098795"/>
          <c:y val="8.914972936386184E-3"/>
        </c:manualLayout>
      </c:layout>
      <c:overlay val="0"/>
    </c:title>
    <c:autoTitleDeleted val="0"/>
    <c:plotArea>
      <c:layout>
        <c:manualLayout>
          <c:layoutTarget val="inner"/>
          <c:xMode val="edge"/>
          <c:yMode val="edge"/>
          <c:x val="0.23767633275447819"/>
          <c:y val="0.11643910315575953"/>
          <c:w val="0.68183822188389598"/>
          <c:h val="0.76488626421697292"/>
        </c:manualLayout>
      </c:layout>
      <c:barChart>
        <c:barDir val="bar"/>
        <c:grouping val="clustered"/>
        <c:varyColors val="0"/>
        <c:ser>
          <c:idx val="0"/>
          <c:order val="0"/>
          <c:tx>
            <c:strRef>
              <c:f>'All Cases'!$B$3</c:f>
              <c:strCache>
                <c:ptCount val="1"/>
                <c:pt idx="0">
                  <c:v>Current</c:v>
                </c:pt>
              </c:strCache>
            </c:strRef>
          </c:tx>
          <c:spPr>
            <a:solidFill>
              <a:srgbClr val="FFFF99"/>
            </a:solidFill>
            <a:ln>
              <a:solidFill>
                <a:schemeClr val="tx1"/>
              </a:solidFill>
            </a:ln>
          </c:spPr>
          <c:invertIfNegative val="0"/>
          <c:dLbls>
            <c:delete val="1"/>
          </c:dLbls>
          <c:cat>
            <c:strRef>
              <c:f>'All Cases'!$A$5:$A$12</c:f>
              <c:strCache>
                <c:ptCount val="8"/>
                <c:pt idx="0">
                  <c:v>Samples - JAN</c:v>
                </c:pt>
                <c:pt idx="1">
                  <c:v>Samples - JMT</c:v>
                </c:pt>
                <c:pt idx="2">
                  <c:v>HCC</c:v>
                </c:pt>
                <c:pt idx="3">
                  <c:v>Adherence</c:v>
                </c:pt>
                <c:pt idx="4">
                  <c:v>Vouchers</c:v>
                </c:pt>
                <c:pt idx="5">
                  <c:v>MMF</c:v>
                </c:pt>
                <c:pt idx="6">
                  <c:v>MCM</c:v>
                </c:pt>
                <c:pt idx="7">
                  <c:v>Phar. Acquisition</c:v>
                </c:pt>
              </c:strCache>
            </c:strRef>
          </c:cat>
          <c:val>
            <c:numRef>
              <c:f>'All Cases'!$B$5:$B$12</c:f>
              <c:numCache>
                <c:formatCode>"$"0.0,,</c:formatCode>
                <c:ptCount val="8"/>
                <c:pt idx="0">
                  <c:v>5991499</c:v>
                </c:pt>
                <c:pt idx="1">
                  <c:v>15610435</c:v>
                </c:pt>
                <c:pt idx="2">
                  <c:v>22954000</c:v>
                </c:pt>
                <c:pt idx="3">
                  <c:v>15700000</c:v>
                </c:pt>
                <c:pt idx="4">
                  <c:v>3804716</c:v>
                </c:pt>
                <c:pt idx="5">
                  <c:v>4440000</c:v>
                </c:pt>
                <c:pt idx="6">
                  <c:v>7818984</c:v>
                </c:pt>
                <c:pt idx="7">
                  <c:v>4782666</c:v>
                </c:pt>
              </c:numCache>
            </c:numRef>
          </c:val>
        </c:ser>
        <c:ser>
          <c:idx val="3"/>
          <c:order val="1"/>
          <c:tx>
            <c:strRef>
              <c:f>'All Cases'!$C$4:$D$4</c:f>
              <c:strCache>
                <c:ptCount val="1"/>
                <c:pt idx="0">
                  <c:v>Base</c:v>
                </c:pt>
              </c:strCache>
            </c:strRef>
          </c:tx>
          <c:spPr>
            <a:solidFill>
              <a:schemeClr val="accent3">
                <a:lumMod val="50000"/>
              </a:schemeClr>
            </a:solidFill>
            <a:ln>
              <a:solidFill>
                <a:schemeClr val="tx1"/>
              </a:solidFill>
            </a:ln>
          </c:spPr>
          <c:invertIfNegative val="0"/>
          <c:dLbls>
            <c:delete val="1"/>
          </c:dLbls>
          <c:cat>
            <c:strRef>
              <c:f>'All Cases'!$A$5:$A$12</c:f>
              <c:strCache>
                <c:ptCount val="8"/>
                <c:pt idx="0">
                  <c:v>Samples - JAN</c:v>
                </c:pt>
                <c:pt idx="1">
                  <c:v>Samples - JMT</c:v>
                </c:pt>
                <c:pt idx="2">
                  <c:v>HCC</c:v>
                </c:pt>
                <c:pt idx="3">
                  <c:v>Adherence</c:v>
                </c:pt>
                <c:pt idx="4">
                  <c:v>Vouchers</c:v>
                </c:pt>
                <c:pt idx="5">
                  <c:v>MMF</c:v>
                </c:pt>
                <c:pt idx="6">
                  <c:v>MCM</c:v>
                </c:pt>
                <c:pt idx="7">
                  <c:v>Phar. Acquisition</c:v>
                </c:pt>
              </c:strCache>
            </c:strRef>
          </c:cat>
          <c:val>
            <c:numRef>
              <c:f>'All Cases'!$C$5:$C$12</c:f>
              <c:numCache>
                <c:formatCode>"$"0.0,,</c:formatCode>
                <c:ptCount val="8"/>
                <c:pt idx="0">
                  <c:v>7788949</c:v>
                </c:pt>
                <c:pt idx="1">
                  <c:v>20293566</c:v>
                </c:pt>
                <c:pt idx="2">
                  <c:v>27437329</c:v>
                </c:pt>
                <c:pt idx="3">
                  <c:v>10990000</c:v>
                </c:pt>
                <c:pt idx="4">
                  <c:v>2663301</c:v>
                </c:pt>
                <c:pt idx="5">
                  <c:v>3108000</c:v>
                </c:pt>
                <c:pt idx="6">
                  <c:v>5473289</c:v>
                </c:pt>
                <c:pt idx="7">
                  <c:v>3347866</c:v>
                </c:pt>
              </c:numCache>
            </c:numRef>
          </c:val>
        </c:ser>
        <c:ser>
          <c:idx val="1"/>
          <c:order val="2"/>
          <c:tx>
            <c:strRef>
              <c:f>'All Cases'!$E$4:$F$4</c:f>
              <c:strCache>
                <c:ptCount val="1"/>
                <c:pt idx="0">
                  <c:v>Competitive</c:v>
                </c:pt>
              </c:strCache>
            </c:strRef>
          </c:tx>
          <c:spPr>
            <a:ln>
              <a:solidFill>
                <a:schemeClr val="tx1"/>
              </a:solidFill>
            </a:ln>
          </c:spPr>
          <c:invertIfNegative val="0"/>
          <c:dLbls>
            <c:delete val="1"/>
          </c:dLbls>
          <c:cat>
            <c:strRef>
              <c:f>'All Cases'!$A$5:$A$12</c:f>
              <c:strCache>
                <c:ptCount val="8"/>
                <c:pt idx="0">
                  <c:v>Samples - JAN</c:v>
                </c:pt>
                <c:pt idx="1">
                  <c:v>Samples - JMT</c:v>
                </c:pt>
                <c:pt idx="2">
                  <c:v>HCC</c:v>
                </c:pt>
                <c:pt idx="3">
                  <c:v>Adherence</c:v>
                </c:pt>
                <c:pt idx="4">
                  <c:v>Vouchers</c:v>
                </c:pt>
                <c:pt idx="5">
                  <c:v>MMF</c:v>
                </c:pt>
                <c:pt idx="6">
                  <c:v>MCM</c:v>
                </c:pt>
                <c:pt idx="7">
                  <c:v>Phar. Acquisition</c:v>
                </c:pt>
              </c:strCache>
            </c:strRef>
          </c:cat>
          <c:val>
            <c:numRef>
              <c:f>'All Cases'!$E$5:$E$12</c:f>
              <c:numCache>
                <c:formatCode>"$"0.0,,</c:formatCode>
                <c:ptCount val="8"/>
                <c:pt idx="0">
                  <c:v>8388099</c:v>
                </c:pt>
                <c:pt idx="1">
                  <c:v>20293566</c:v>
                </c:pt>
                <c:pt idx="2">
                  <c:v>29840200</c:v>
                </c:pt>
                <c:pt idx="3">
                  <c:v>10990000</c:v>
                </c:pt>
                <c:pt idx="4">
                  <c:v>2663301</c:v>
                </c:pt>
                <c:pt idx="5">
                  <c:v>7548000</c:v>
                </c:pt>
                <c:pt idx="6">
                  <c:v>7975868</c:v>
                </c:pt>
                <c:pt idx="7">
                  <c:v>3347866</c:v>
                </c:pt>
              </c:numCache>
            </c:numRef>
          </c:val>
        </c:ser>
        <c:ser>
          <c:idx val="2"/>
          <c:order val="3"/>
          <c:tx>
            <c:strRef>
              <c:f>'All Cases'!$G$4:$H$4</c:f>
              <c:strCache>
                <c:ptCount val="1"/>
                <c:pt idx="0">
                  <c:v>Historical</c:v>
                </c:pt>
              </c:strCache>
            </c:strRef>
          </c:tx>
          <c:spPr>
            <a:ln>
              <a:solidFill>
                <a:schemeClr val="tx1"/>
              </a:solidFill>
            </a:ln>
          </c:spPr>
          <c:invertIfNegative val="0"/>
          <c:dLbls>
            <c:delete val="1"/>
          </c:dLbls>
          <c:cat>
            <c:strRef>
              <c:f>'All Cases'!$A$5:$A$12</c:f>
              <c:strCache>
                <c:ptCount val="8"/>
                <c:pt idx="0">
                  <c:v>Samples - JAN</c:v>
                </c:pt>
                <c:pt idx="1">
                  <c:v>Samples - JMT</c:v>
                </c:pt>
                <c:pt idx="2">
                  <c:v>HCC</c:v>
                </c:pt>
                <c:pt idx="3">
                  <c:v>Adherence</c:v>
                </c:pt>
                <c:pt idx="4">
                  <c:v>Vouchers</c:v>
                </c:pt>
                <c:pt idx="5">
                  <c:v>MMF</c:v>
                </c:pt>
                <c:pt idx="6">
                  <c:v>MCM</c:v>
                </c:pt>
                <c:pt idx="7">
                  <c:v>Phar. Acquisition</c:v>
                </c:pt>
              </c:strCache>
            </c:strRef>
          </c:cat>
          <c:val>
            <c:numRef>
              <c:f>'All Cases'!$G$5:$G$12</c:f>
              <c:numCache>
                <c:formatCode>"$"0.0,,</c:formatCode>
                <c:ptCount val="8"/>
                <c:pt idx="0">
                  <c:v>9540261</c:v>
                </c:pt>
                <c:pt idx="1">
                  <c:v>24856488</c:v>
                </c:pt>
                <c:pt idx="2">
                  <c:v>49238768</c:v>
                </c:pt>
                <c:pt idx="3">
                  <c:v>14130000</c:v>
                </c:pt>
                <c:pt idx="4">
                  <c:v>3424244</c:v>
                </c:pt>
                <c:pt idx="5">
                  <c:v>3401442</c:v>
                </c:pt>
                <c:pt idx="6">
                  <c:v>8162993</c:v>
                </c:pt>
                <c:pt idx="7">
                  <c:v>4304399</c:v>
                </c:pt>
              </c:numCache>
            </c:numRef>
          </c:val>
        </c:ser>
        <c:dLbls>
          <c:dLblPos val="outEnd"/>
          <c:showLegendKey val="0"/>
          <c:showVal val="1"/>
          <c:showCatName val="0"/>
          <c:showSerName val="0"/>
          <c:showPercent val="0"/>
          <c:showBubbleSize val="0"/>
        </c:dLbls>
        <c:gapWidth val="161"/>
        <c:axId val="165756288"/>
        <c:axId val="165766272"/>
      </c:barChart>
      <c:catAx>
        <c:axId val="165756288"/>
        <c:scaling>
          <c:orientation val="maxMin"/>
        </c:scaling>
        <c:delete val="0"/>
        <c:axPos val="l"/>
        <c:majorTickMark val="out"/>
        <c:minorTickMark val="none"/>
        <c:tickLblPos val="nextTo"/>
        <c:txPr>
          <a:bodyPr/>
          <a:lstStyle/>
          <a:p>
            <a:pPr>
              <a:defRPr sz="1200"/>
            </a:pPr>
            <a:endParaRPr lang="en-US"/>
          </a:p>
        </c:txPr>
        <c:crossAx val="165766272"/>
        <c:crosses val="autoZero"/>
        <c:auto val="1"/>
        <c:lblAlgn val="ctr"/>
        <c:lblOffset val="100"/>
        <c:noMultiLvlLbl val="0"/>
      </c:catAx>
      <c:valAx>
        <c:axId val="165766272"/>
        <c:scaling>
          <c:orientation val="minMax"/>
          <c:min val="0"/>
        </c:scaling>
        <c:delete val="0"/>
        <c:axPos val="t"/>
        <c:majorGridlines/>
        <c:title>
          <c:tx>
            <c:rich>
              <a:bodyPr/>
              <a:lstStyle/>
              <a:p>
                <a:pPr>
                  <a:defRPr sz="1200"/>
                </a:pPr>
                <a:r>
                  <a:rPr lang="en-US" sz="1200"/>
                  <a:t>Budget Allocation (MM $)</a:t>
                </a:r>
              </a:p>
            </c:rich>
          </c:tx>
          <c:layout>
            <c:manualLayout>
              <c:xMode val="edge"/>
              <c:yMode val="edge"/>
              <c:x val="0.43331053595641933"/>
              <c:y val="0.94465252271921951"/>
            </c:manualLayout>
          </c:layout>
          <c:overlay val="0"/>
        </c:title>
        <c:numFmt formatCode="&quot;$&quot;#,##0" sourceLinked="0"/>
        <c:majorTickMark val="none"/>
        <c:minorTickMark val="none"/>
        <c:tickLblPos val="high"/>
        <c:crossAx val="165756288"/>
        <c:crosses val="autoZero"/>
        <c:crossBetween val="between"/>
        <c:majorUnit val="5000000"/>
        <c:dispUnits>
          <c:builtInUnit val="millions"/>
        </c:dispUnits>
      </c:valAx>
      <c:spPr>
        <a:ln>
          <a:solidFill>
            <a:schemeClr val="tx1"/>
          </a:solidFill>
        </a:ln>
      </c:spPr>
    </c:plotArea>
    <c:legend>
      <c:legendPos val="t"/>
      <c:layout>
        <c:manualLayout>
          <c:xMode val="edge"/>
          <c:yMode val="edge"/>
          <c:x val="0.24735430909235059"/>
          <c:y val="6.5612681536540568E-2"/>
          <c:w val="0.6357962767852624"/>
          <c:h val="5.1041930064940531E-2"/>
        </c:manualLayout>
      </c:layout>
      <c:overlay val="0"/>
      <c:txPr>
        <a:bodyPr/>
        <a:lstStyle/>
        <a:p>
          <a:pPr>
            <a:defRPr sz="1200"/>
          </a:pPr>
          <a:endParaRPr lang="en-US"/>
        </a:p>
      </c:txPr>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All Scenarios: Change in Incr. TRx</a:t>
            </a:r>
          </a:p>
        </c:rich>
      </c:tx>
      <c:layout>
        <c:manualLayout>
          <c:xMode val="edge"/>
          <c:yMode val="edge"/>
          <c:x val="0.32243797131098795"/>
          <c:y val="8.914972936386184E-3"/>
        </c:manualLayout>
      </c:layout>
      <c:overlay val="0"/>
    </c:title>
    <c:autoTitleDeleted val="0"/>
    <c:plotArea>
      <c:layout>
        <c:manualLayout>
          <c:layoutTarget val="inner"/>
          <c:xMode val="edge"/>
          <c:yMode val="edge"/>
          <c:x val="0.23767633275447819"/>
          <c:y val="0.11643910315575953"/>
          <c:w val="0.68183822188389598"/>
          <c:h val="0.76488626421697292"/>
        </c:manualLayout>
      </c:layout>
      <c:barChart>
        <c:barDir val="bar"/>
        <c:grouping val="clustered"/>
        <c:varyColors val="0"/>
        <c:ser>
          <c:idx val="3"/>
          <c:order val="0"/>
          <c:tx>
            <c:strRef>
              <c:f>'All Cases'!$P$4</c:f>
              <c:strCache>
                <c:ptCount val="1"/>
                <c:pt idx="0">
                  <c:v>Base</c:v>
                </c:pt>
              </c:strCache>
            </c:strRef>
          </c:tx>
          <c:spPr>
            <a:solidFill>
              <a:schemeClr val="accent3">
                <a:lumMod val="50000"/>
              </a:schemeClr>
            </a:solidFill>
            <a:ln>
              <a:solidFill>
                <a:schemeClr val="tx1"/>
              </a:solidFill>
            </a:ln>
          </c:spPr>
          <c:invertIfNegative val="0"/>
          <c:dLbls>
            <c:delete val="1"/>
          </c:dLbls>
          <c:cat>
            <c:strRef>
              <c:f>'All Cases'!$A$5:$A$12</c:f>
              <c:strCache>
                <c:ptCount val="8"/>
                <c:pt idx="0">
                  <c:v>Samples - JAN</c:v>
                </c:pt>
                <c:pt idx="1">
                  <c:v>Samples - JMT</c:v>
                </c:pt>
                <c:pt idx="2">
                  <c:v>HCC</c:v>
                </c:pt>
                <c:pt idx="3">
                  <c:v>Adherence</c:v>
                </c:pt>
                <c:pt idx="4">
                  <c:v>Vouchers</c:v>
                </c:pt>
                <c:pt idx="5">
                  <c:v>MMF</c:v>
                </c:pt>
                <c:pt idx="6">
                  <c:v>MCM</c:v>
                </c:pt>
                <c:pt idx="7">
                  <c:v>Phar. Acquisition</c:v>
                </c:pt>
              </c:strCache>
            </c:strRef>
          </c:cat>
          <c:val>
            <c:numRef>
              <c:f>'All Cases'!$P$5:$P$12</c:f>
              <c:numCache>
                <c:formatCode>"$"0.0,,</c:formatCode>
                <c:ptCount val="8"/>
                <c:pt idx="0">
                  <c:v>681253</c:v>
                </c:pt>
                <c:pt idx="1">
                  <c:v>799831</c:v>
                </c:pt>
                <c:pt idx="2">
                  <c:v>261470</c:v>
                </c:pt>
                <c:pt idx="3">
                  <c:v>-102439</c:v>
                </c:pt>
                <c:pt idx="4">
                  <c:v>-45170</c:v>
                </c:pt>
                <c:pt idx="5">
                  <c:v>-6075</c:v>
                </c:pt>
                <c:pt idx="6">
                  <c:v>-104430</c:v>
                </c:pt>
                <c:pt idx="7">
                  <c:v>-26656</c:v>
                </c:pt>
              </c:numCache>
            </c:numRef>
          </c:val>
        </c:ser>
        <c:ser>
          <c:idx val="1"/>
          <c:order val="1"/>
          <c:tx>
            <c:strRef>
              <c:f>'All Cases'!$Q$4</c:f>
              <c:strCache>
                <c:ptCount val="1"/>
                <c:pt idx="0">
                  <c:v>Competitive</c:v>
                </c:pt>
              </c:strCache>
            </c:strRef>
          </c:tx>
          <c:spPr>
            <a:ln>
              <a:solidFill>
                <a:schemeClr val="tx1"/>
              </a:solidFill>
            </a:ln>
          </c:spPr>
          <c:invertIfNegative val="0"/>
          <c:dLbls>
            <c:delete val="1"/>
          </c:dLbls>
          <c:cat>
            <c:strRef>
              <c:f>'All Cases'!$A$5:$A$12</c:f>
              <c:strCache>
                <c:ptCount val="8"/>
                <c:pt idx="0">
                  <c:v>Samples - JAN</c:v>
                </c:pt>
                <c:pt idx="1">
                  <c:v>Samples - JMT</c:v>
                </c:pt>
                <c:pt idx="2">
                  <c:v>HCC</c:v>
                </c:pt>
                <c:pt idx="3">
                  <c:v>Adherence</c:v>
                </c:pt>
                <c:pt idx="4">
                  <c:v>Vouchers</c:v>
                </c:pt>
                <c:pt idx="5">
                  <c:v>MMF</c:v>
                </c:pt>
                <c:pt idx="6">
                  <c:v>MCM</c:v>
                </c:pt>
                <c:pt idx="7">
                  <c:v>Phar. Acquisition</c:v>
                </c:pt>
              </c:strCache>
            </c:strRef>
          </c:cat>
          <c:val>
            <c:numRef>
              <c:f>'All Cases'!$Q$5:$Q$12</c:f>
              <c:numCache>
                <c:formatCode>"$"0.0,,</c:formatCode>
                <c:ptCount val="8"/>
                <c:pt idx="0">
                  <c:v>907109</c:v>
                </c:pt>
                <c:pt idx="1">
                  <c:v>799831</c:v>
                </c:pt>
                <c:pt idx="2">
                  <c:v>395524</c:v>
                </c:pt>
                <c:pt idx="3">
                  <c:v>-102439</c:v>
                </c:pt>
                <c:pt idx="4">
                  <c:v>-45170</c:v>
                </c:pt>
                <c:pt idx="5">
                  <c:v>10286</c:v>
                </c:pt>
                <c:pt idx="6">
                  <c:v>6728</c:v>
                </c:pt>
                <c:pt idx="7">
                  <c:v>-26656</c:v>
                </c:pt>
              </c:numCache>
            </c:numRef>
          </c:val>
        </c:ser>
        <c:ser>
          <c:idx val="2"/>
          <c:order val="2"/>
          <c:tx>
            <c:strRef>
              <c:f>'All Cases'!$R$4</c:f>
              <c:strCache>
                <c:ptCount val="1"/>
                <c:pt idx="0">
                  <c:v>Historical</c:v>
                </c:pt>
              </c:strCache>
            </c:strRef>
          </c:tx>
          <c:spPr>
            <a:ln>
              <a:solidFill>
                <a:schemeClr val="tx1"/>
              </a:solidFill>
            </a:ln>
          </c:spPr>
          <c:invertIfNegative val="0"/>
          <c:dLbls>
            <c:delete val="1"/>
          </c:dLbls>
          <c:cat>
            <c:strRef>
              <c:f>'All Cases'!$A$5:$A$12</c:f>
              <c:strCache>
                <c:ptCount val="8"/>
                <c:pt idx="0">
                  <c:v>Samples - JAN</c:v>
                </c:pt>
                <c:pt idx="1">
                  <c:v>Samples - JMT</c:v>
                </c:pt>
                <c:pt idx="2">
                  <c:v>HCC</c:v>
                </c:pt>
                <c:pt idx="3">
                  <c:v>Adherence</c:v>
                </c:pt>
                <c:pt idx="4">
                  <c:v>Vouchers</c:v>
                </c:pt>
                <c:pt idx="5">
                  <c:v>MMF</c:v>
                </c:pt>
                <c:pt idx="6">
                  <c:v>MCM</c:v>
                </c:pt>
                <c:pt idx="7">
                  <c:v>Phar. Acquisition</c:v>
                </c:pt>
              </c:strCache>
            </c:strRef>
          </c:cat>
          <c:val>
            <c:numRef>
              <c:f>'All Cases'!$R$5:$R$12</c:f>
              <c:numCache>
                <c:formatCode>"$"0.0,,</c:formatCode>
                <c:ptCount val="8"/>
                <c:pt idx="0">
                  <c:v>1339703</c:v>
                </c:pt>
                <c:pt idx="1">
                  <c:v>1579589</c:v>
                </c:pt>
                <c:pt idx="2">
                  <c:v>1336494</c:v>
                </c:pt>
                <c:pt idx="3">
                  <c:v>-33610</c:v>
                </c:pt>
                <c:pt idx="4">
                  <c:v>-15057</c:v>
                </c:pt>
                <c:pt idx="5">
                  <c:v>-4681</c:v>
                </c:pt>
                <c:pt idx="6">
                  <c:v>14712</c:v>
                </c:pt>
                <c:pt idx="7">
                  <c:v>-8816</c:v>
                </c:pt>
              </c:numCache>
            </c:numRef>
          </c:val>
        </c:ser>
        <c:dLbls>
          <c:dLblPos val="outEnd"/>
          <c:showLegendKey val="0"/>
          <c:showVal val="1"/>
          <c:showCatName val="0"/>
          <c:showSerName val="0"/>
          <c:showPercent val="0"/>
          <c:showBubbleSize val="0"/>
        </c:dLbls>
        <c:gapWidth val="161"/>
        <c:axId val="165812480"/>
        <c:axId val="165818368"/>
      </c:barChart>
      <c:catAx>
        <c:axId val="165812480"/>
        <c:scaling>
          <c:orientation val="maxMin"/>
        </c:scaling>
        <c:delete val="0"/>
        <c:axPos val="l"/>
        <c:majorTickMark val="out"/>
        <c:minorTickMark val="none"/>
        <c:tickLblPos val="low"/>
        <c:txPr>
          <a:bodyPr/>
          <a:lstStyle/>
          <a:p>
            <a:pPr>
              <a:defRPr sz="1200"/>
            </a:pPr>
            <a:endParaRPr lang="en-US"/>
          </a:p>
        </c:txPr>
        <c:crossAx val="165818368"/>
        <c:crosses val="autoZero"/>
        <c:auto val="1"/>
        <c:lblAlgn val="ctr"/>
        <c:lblOffset val="100"/>
        <c:noMultiLvlLbl val="0"/>
      </c:catAx>
      <c:valAx>
        <c:axId val="165818368"/>
        <c:scaling>
          <c:orientation val="minMax"/>
        </c:scaling>
        <c:delete val="0"/>
        <c:axPos val="t"/>
        <c:majorGridlines/>
        <c:title>
          <c:tx>
            <c:rich>
              <a:bodyPr/>
              <a:lstStyle/>
              <a:p>
                <a:pPr>
                  <a:defRPr sz="1200"/>
                </a:pPr>
                <a:r>
                  <a:rPr lang="en-US" sz="1200"/>
                  <a:t>Change in 3-Year Incr. TRx (in '000)</a:t>
                </a:r>
              </a:p>
            </c:rich>
          </c:tx>
          <c:layout>
            <c:manualLayout>
              <c:xMode val="edge"/>
              <c:yMode val="edge"/>
              <c:x val="0.35442561595078986"/>
              <c:y val="0.93718428960382938"/>
            </c:manualLayout>
          </c:layout>
          <c:overlay val="0"/>
        </c:title>
        <c:numFmt formatCode="#,##0" sourceLinked="0"/>
        <c:majorTickMark val="none"/>
        <c:minorTickMark val="none"/>
        <c:tickLblPos val="high"/>
        <c:crossAx val="165812480"/>
        <c:crosses val="autoZero"/>
        <c:crossBetween val="between"/>
        <c:dispUnits>
          <c:builtInUnit val="thousands"/>
        </c:dispUnits>
      </c:valAx>
      <c:spPr>
        <a:ln>
          <a:solidFill>
            <a:schemeClr val="tx1"/>
          </a:solidFill>
        </a:ln>
      </c:spPr>
    </c:plotArea>
    <c:legend>
      <c:legendPos val="t"/>
      <c:layout>
        <c:manualLayout>
          <c:xMode val="edge"/>
          <c:yMode val="edge"/>
          <c:x val="0.24735430909235059"/>
          <c:y val="6.5612681536540568E-2"/>
          <c:w val="0.6357962767852624"/>
          <c:h val="5.1041930064940531E-2"/>
        </c:manualLayout>
      </c:layout>
      <c:overlay val="0"/>
      <c:txPr>
        <a:bodyPr/>
        <a:lstStyle/>
        <a:p>
          <a:pPr>
            <a:defRPr sz="1200"/>
          </a:pPr>
          <a:endParaRPr lang="en-US"/>
        </a:p>
      </c:txPr>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Janumet: Estimated </a:t>
            </a:r>
            <a:r>
              <a:rPr lang="en-US" sz="1200">
                <a:solidFill>
                  <a:srgbClr val="0000FF"/>
                </a:solidFill>
              </a:rPr>
              <a:t>Incr. TRx </a:t>
            </a:r>
            <a:r>
              <a:rPr lang="en-US" sz="1200"/>
              <a:t>from Sample Spend</a:t>
            </a:r>
          </a:p>
        </c:rich>
      </c:tx>
      <c:layout/>
      <c:overlay val="0"/>
    </c:title>
    <c:autoTitleDeleted val="0"/>
    <c:plotArea>
      <c:layout/>
      <c:scatterChart>
        <c:scatterStyle val="lineMarker"/>
        <c:varyColors val="0"/>
        <c:ser>
          <c:idx val="0"/>
          <c:order val="0"/>
          <c:tx>
            <c:v>Current:</c:v>
          </c:tx>
          <c:spPr>
            <a:ln w="44450">
              <a:solidFill>
                <a:srgbClr val="C00000"/>
              </a:solidFill>
            </a:ln>
          </c:spPr>
          <c:marker>
            <c:symbol val="diamond"/>
            <c:size val="9"/>
            <c:spPr>
              <a:solidFill>
                <a:srgbClr val="C00000"/>
              </a:solidFill>
              <a:ln w="19050">
                <a:solidFill>
                  <a:srgbClr val="C00000"/>
                </a:solidFill>
              </a:ln>
            </c:spPr>
          </c:marker>
          <c:dLbls>
            <c:txPr>
              <a:bodyPr/>
              <a:lstStyle/>
              <a:p>
                <a:pPr>
                  <a:defRPr sz="1000"/>
                </a:pPr>
                <a:endParaRPr lang="en-US"/>
              </a:p>
            </c:txPr>
            <c:dLblPos val="r"/>
            <c:showLegendKey val="0"/>
            <c:showVal val="1"/>
            <c:showCatName val="1"/>
            <c:showSerName val="1"/>
            <c:showPercent val="0"/>
            <c:showBubbleSize val="0"/>
            <c:separator>; </c:separator>
            <c:showLeaderLines val="0"/>
          </c:dLbls>
          <c:xVal>
            <c:numRef>
              <c:f>[1]JMTSample!$G$9</c:f>
              <c:numCache>
                <c:formatCode>General</c:formatCode>
                <c:ptCount val="1"/>
                <c:pt idx="0">
                  <c:v>15610435</c:v>
                </c:pt>
              </c:numCache>
            </c:numRef>
          </c:xVal>
          <c:yVal>
            <c:numRef>
              <c:f>[1]JMTSample!$I$9</c:f>
              <c:numCache>
                <c:formatCode>General</c:formatCode>
                <c:ptCount val="1"/>
                <c:pt idx="0">
                  <c:v>2662664.8484120537</c:v>
                </c:pt>
              </c:numCache>
            </c:numRef>
          </c:yVal>
          <c:smooth val="0"/>
        </c:ser>
        <c:ser>
          <c:idx val="1"/>
          <c:order val="1"/>
          <c:tx>
            <c:strRef>
              <c:f>[1]JMTSample!$F$2</c:f>
              <c:strCache>
                <c:ptCount val="1"/>
                <c:pt idx="0">
                  <c:v>Incr. TRx</c:v>
                </c:pt>
              </c:strCache>
            </c:strRef>
          </c:tx>
          <c:spPr>
            <a:ln>
              <a:solidFill>
                <a:schemeClr val="tx2">
                  <a:lumMod val="50000"/>
                </a:schemeClr>
              </a:solidFill>
            </a:ln>
          </c:spPr>
          <c:marker>
            <c:symbol val="none"/>
          </c:marker>
          <c:xVal>
            <c:numRef>
              <c:f>[1]JMTSample!$A$23:$A$43</c:f>
              <c:numCache>
                <c:formatCode>General</c:formatCode>
                <c:ptCount val="21"/>
                <c:pt idx="0">
                  <c:v>0</c:v>
                </c:pt>
                <c:pt idx="1">
                  <c:v>2000000</c:v>
                </c:pt>
                <c:pt idx="2">
                  <c:v>4000000</c:v>
                </c:pt>
                <c:pt idx="3">
                  <c:v>6000000</c:v>
                </c:pt>
                <c:pt idx="4">
                  <c:v>8000000</c:v>
                </c:pt>
                <c:pt idx="5">
                  <c:v>10000000</c:v>
                </c:pt>
                <c:pt idx="6">
                  <c:v>12000000</c:v>
                </c:pt>
                <c:pt idx="7">
                  <c:v>14000000</c:v>
                </c:pt>
                <c:pt idx="8">
                  <c:v>16000000</c:v>
                </c:pt>
                <c:pt idx="9">
                  <c:v>18000000</c:v>
                </c:pt>
                <c:pt idx="10">
                  <c:v>20000000</c:v>
                </c:pt>
                <c:pt idx="11">
                  <c:v>22000000</c:v>
                </c:pt>
                <c:pt idx="12">
                  <c:v>24000000</c:v>
                </c:pt>
                <c:pt idx="13">
                  <c:v>26000000</c:v>
                </c:pt>
                <c:pt idx="14">
                  <c:v>28000000</c:v>
                </c:pt>
                <c:pt idx="15">
                  <c:v>30000000</c:v>
                </c:pt>
                <c:pt idx="16">
                  <c:v>32000000</c:v>
                </c:pt>
                <c:pt idx="17">
                  <c:v>34000000</c:v>
                </c:pt>
                <c:pt idx="18">
                  <c:v>36000000</c:v>
                </c:pt>
                <c:pt idx="19">
                  <c:v>38000000</c:v>
                </c:pt>
                <c:pt idx="20">
                  <c:v>40000000</c:v>
                </c:pt>
              </c:numCache>
            </c:numRef>
          </c:xVal>
          <c:yVal>
            <c:numRef>
              <c:f>[1]JMTSample!$C$23:$C$43</c:f>
              <c:numCache>
                <c:formatCode>General</c:formatCode>
                <c:ptCount val="21"/>
                <c:pt idx="0">
                  <c:v>0</c:v>
                </c:pt>
                <c:pt idx="1">
                  <c:v>340843.72051351675</c:v>
                </c:pt>
                <c:pt idx="2">
                  <c:v>681774.24980389187</c:v>
                </c:pt>
                <c:pt idx="3">
                  <c:v>1022791.5878711254</c:v>
                </c:pt>
                <c:pt idx="4">
                  <c:v>1363895.7347152175</c:v>
                </c:pt>
                <c:pt idx="5">
                  <c:v>1705086.690336168</c:v>
                </c:pt>
                <c:pt idx="6">
                  <c:v>2046364.4547339769</c:v>
                </c:pt>
                <c:pt idx="7">
                  <c:v>2387729.0279086442</c:v>
                </c:pt>
                <c:pt idx="8">
                  <c:v>2729180.40986017</c:v>
                </c:pt>
                <c:pt idx="9">
                  <c:v>3070718.6005885541</c:v>
                </c:pt>
                <c:pt idx="10">
                  <c:v>3412343.6000937968</c:v>
                </c:pt>
                <c:pt idx="11">
                  <c:v>3754055.4083758979</c:v>
                </c:pt>
                <c:pt idx="12">
                  <c:v>4095854.0254348577</c:v>
                </c:pt>
                <c:pt idx="13">
                  <c:v>4437739.4512706762</c:v>
                </c:pt>
                <c:pt idx="14">
                  <c:v>4779711.6858833525</c:v>
                </c:pt>
                <c:pt idx="15">
                  <c:v>5121770.7292728871</c:v>
                </c:pt>
                <c:pt idx="16">
                  <c:v>5463916.58143928</c:v>
                </c:pt>
                <c:pt idx="17">
                  <c:v>5806149.242382532</c:v>
                </c:pt>
                <c:pt idx="18">
                  <c:v>6148468.7121026423</c:v>
                </c:pt>
                <c:pt idx="19">
                  <c:v>6490874.9905996108</c:v>
                </c:pt>
                <c:pt idx="20">
                  <c:v>6833368.0778734377</c:v>
                </c:pt>
              </c:numCache>
            </c:numRef>
          </c:yVal>
          <c:smooth val="0"/>
        </c:ser>
        <c:ser>
          <c:idx val="2"/>
          <c:order val="2"/>
          <c:tx>
            <c:v>Xmin</c:v>
          </c:tx>
          <c:spPr>
            <a:ln>
              <a:solidFill>
                <a:schemeClr val="tx2"/>
              </a:solidFill>
            </a:ln>
          </c:spPr>
          <c:marker>
            <c:symbol val="circle"/>
            <c:size val="7"/>
            <c:spPr>
              <a:solidFill>
                <a:schemeClr val="tx2"/>
              </a:solidFill>
            </c:spPr>
          </c:marker>
          <c:xVal>
            <c:numRef>
              <c:f>[1]JMTSample!$B$9</c:f>
              <c:numCache>
                <c:formatCode>General</c:formatCode>
                <c:ptCount val="1"/>
                <c:pt idx="0">
                  <c:v>14049391.5</c:v>
                </c:pt>
              </c:numCache>
            </c:numRef>
          </c:xVal>
          <c:yVal>
            <c:numLit>
              <c:formatCode>General</c:formatCode>
              <c:ptCount val="1"/>
              <c:pt idx="0">
                <c:v>0</c:v>
              </c:pt>
            </c:numLit>
          </c:yVal>
          <c:smooth val="0"/>
        </c:ser>
        <c:ser>
          <c:idx val="3"/>
          <c:order val="3"/>
          <c:tx>
            <c:v>Xmax</c:v>
          </c:tx>
          <c:spPr>
            <a:ln>
              <a:solidFill>
                <a:schemeClr val="tx2"/>
              </a:solidFill>
            </a:ln>
          </c:spPr>
          <c:marker>
            <c:symbol val="circle"/>
            <c:size val="7"/>
            <c:spPr>
              <a:solidFill>
                <a:schemeClr val="tx2"/>
              </a:solidFill>
            </c:spPr>
          </c:marker>
          <c:xVal>
            <c:numRef>
              <c:f>[1]JMTSample!$C$9</c:f>
              <c:numCache>
                <c:formatCode>General</c:formatCode>
                <c:ptCount val="1"/>
                <c:pt idx="0">
                  <c:v>24856488.201375954</c:v>
                </c:pt>
              </c:numCache>
            </c:numRef>
          </c:xVal>
          <c:yVal>
            <c:numLit>
              <c:formatCode>General</c:formatCode>
              <c:ptCount val="1"/>
              <c:pt idx="0">
                <c:v>0</c:v>
              </c:pt>
            </c:numLit>
          </c:yVal>
          <c:smooth val="0"/>
        </c:ser>
        <c:ser>
          <c:idx val="4"/>
          <c:order val="4"/>
          <c:tx>
            <c:v>Opt:</c:v>
          </c:tx>
          <c:spPr>
            <a:ln>
              <a:solidFill>
                <a:schemeClr val="accent3">
                  <a:lumMod val="50000"/>
                </a:schemeClr>
              </a:solidFill>
            </a:ln>
          </c:spPr>
          <c:marker>
            <c:symbol val="circle"/>
            <c:size val="7"/>
            <c:spPr>
              <a:solidFill>
                <a:schemeClr val="accent3">
                  <a:lumMod val="50000"/>
                </a:schemeClr>
              </a:solidFill>
            </c:spPr>
          </c:marker>
          <c:dLbls>
            <c:showLegendKey val="0"/>
            <c:showVal val="1"/>
            <c:showCatName val="1"/>
            <c:showSerName val="1"/>
            <c:showPercent val="0"/>
            <c:showBubbleSize val="0"/>
            <c:separator>; </c:separator>
            <c:showLeaderLines val="0"/>
          </c:dLbls>
          <c:xVal>
            <c:numRef>
              <c:f>[1]JMTSample!$D$9</c:f>
              <c:numCache>
                <c:formatCode>General</c:formatCode>
                <c:ptCount val="1"/>
                <c:pt idx="0">
                  <c:v>24856488.201375954</c:v>
                </c:pt>
              </c:numCache>
            </c:numRef>
          </c:xVal>
          <c:yVal>
            <c:numRef>
              <c:f>[1]JMTSample!$F$9</c:f>
              <c:numCache>
                <c:formatCode>General</c:formatCode>
                <c:ptCount val="1"/>
                <c:pt idx="0">
                  <c:v>4242253.8145483863</c:v>
                </c:pt>
              </c:numCache>
            </c:numRef>
          </c:yVal>
          <c:smooth val="0"/>
        </c:ser>
        <c:dLbls>
          <c:showLegendKey val="0"/>
          <c:showVal val="0"/>
          <c:showCatName val="0"/>
          <c:showSerName val="0"/>
          <c:showPercent val="0"/>
          <c:showBubbleSize val="0"/>
        </c:dLbls>
        <c:axId val="165496704"/>
        <c:axId val="165499264"/>
      </c:scatterChart>
      <c:valAx>
        <c:axId val="165496704"/>
        <c:scaling>
          <c:orientation val="minMax"/>
        </c:scaling>
        <c:delete val="0"/>
        <c:axPos val="b"/>
        <c:majorGridlines/>
        <c:title>
          <c:tx>
            <c:rich>
              <a:bodyPr/>
              <a:lstStyle/>
              <a:p>
                <a:pPr>
                  <a:defRPr/>
                </a:pPr>
                <a:r>
                  <a:rPr lang="en-US"/>
                  <a:t>Janumet Sample Spend (in '000 $)</a:t>
                </a:r>
              </a:p>
            </c:rich>
          </c:tx>
          <c:layout/>
          <c:overlay val="0"/>
        </c:title>
        <c:numFmt formatCode="General" sourceLinked="1"/>
        <c:majorTickMark val="out"/>
        <c:minorTickMark val="none"/>
        <c:tickLblPos val="nextTo"/>
        <c:crossAx val="165499264"/>
        <c:crosses val="autoZero"/>
        <c:crossBetween val="midCat"/>
        <c:dispUnits>
          <c:builtInUnit val="thousands"/>
        </c:dispUnits>
      </c:valAx>
      <c:valAx>
        <c:axId val="165499264"/>
        <c:scaling>
          <c:orientation val="minMax"/>
        </c:scaling>
        <c:delete val="0"/>
        <c:axPos val="l"/>
        <c:majorGridlines/>
        <c:title>
          <c:tx>
            <c:rich>
              <a:bodyPr rot="-5400000" vert="horz"/>
              <a:lstStyle/>
              <a:p>
                <a:pPr>
                  <a:defRPr>
                    <a:solidFill>
                      <a:srgbClr val="0000FF"/>
                    </a:solidFill>
                  </a:defRPr>
                </a:pPr>
                <a:r>
                  <a:rPr lang="en-US">
                    <a:solidFill>
                      <a:srgbClr val="0000FF"/>
                    </a:solidFill>
                  </a:rPr>
                  <a:t>Incr. TRx (in '000)</a:t>
                </a:r>
              </a:p>
            </c:rich>
          </c:tx>
          <c:layout/>
          <c:overlay val="0"/>
        </c:title>
        <c:numFmt formatCode="General" sourceLinked="1"/>
        <c:majorTickMark val="out"/>
        <c:minorTickMark val="none"/>
        <c:tickLblPos val="nextTo"/>
        <c:crossAx val="165496704"/>
        <c:crosses val="autoZero"/>
        <c:crossBetween val="midCat"/>
        <c:dispUnits>
          <c:builtInUnit val="thousands"/>
        </c:dispUnits>
      </c:valAx>
      <c:spPr>
        <a:noFill/>
      </c:spPr>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0</xdr:col>
      <xdr:colOff>289560</xdr:colOff>
      <xdr:row>16</xdr:row>
      <xdr:rowOff>38100</xdr:rowOff>
    </xdr:from>
    <xdr:to>
      <xdr:col>14</xdr:col>
      <xdr:colOff>632460</xdr:colOff>
      <xdr:row>42</xdr:row>
      <xdr:rowOff>0</xdr:rowOff>
    </xdr:to>
    <xdr:grpSp>
      <xdr:nvGrpSpPr>
        <xdr:cNvPr id="5" name="Group 4"/>
        <xdr:cNvGrpSpPr/>
      </xdr:nvGrpSpPr>
      <xdr:grpSpPr>
        <a:xfrm>
          <a:off x="289560" y="3383280"/>
          <a:ext cx="8496300" cy="4716780"/>
          <a:chOff x="289560" y="3383280"/>
          <a:chExt cx="8496300" cy="4716780"/>
        </a:xfrm>
      </xdr:grpSpPr>
      <xdr:graphicFrame macro="">
        <xdr:nvGraphicFramePr>
          <xdr:cNvPr id="3" name="Chart 2"/>
          <xdr:cNvGraphicFramePr/>
        </xdr:nvGraphicFramePr>
        <xdr:xfrm>
          <a:off x="289560" y="3387090"/>
          <a:ext cx="5044440" cy="471297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xdr:cNvGraphicFramePr>
            <a:graphicFrameLocks/>
          </xdr:cNvGraphicFramePr>
        </xdr:nvGraphicFramePr>
        <xdr:xfrm>
          <a:off x="5349240" y="3383280"/>
          <a:ext cx="3436620" cy="471297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289560</xdr:colOff>
      <xdr:row>16</xdr:row>
      <xdr:rowOff>38100</xdr:rowOff>
    </xdr:from>
    <xdr:to>
      <xdr:col>14</xdr:col>
      <xdr:colOff>632460</xdr:colOff>
      <xdr:row>42</xdr:row>
      <xdr:rowOff>0</xdr:rowOff>
    </xdr:to>
    <xdr:grpSp>
      <xdr:nvGrpSpPr>
        <xdr:cNvPr id="2" name="Group 1"/>
        <xdr:cNvGrpSpPr/>
      </xdr:nvGrpSpPr>
      <xdr:grpSpPr>
        <a:xfrm>
          <a:off x="289560" y="3375660"/>
          <a:ext cx="8496300" cy="4716780"/>
          <a:chOff x="213360" y="2941320"/>
          <a:chExt cx="8496300" cy="4716780"/>
        </a:xfrm>
      </xdr:grpSpPr>
      <xdr:graphicFrame macro="">
        <xdr:nvGraphicFramePr>
          <xdr:cNvPr id="3" name="Chart 2"/>
          <xdr:cNvGraphicFramePr/>
        </xdr:nvGraphicFramePr>
        <xdr:xfrm>
          <a:off x="213360" y="2945130"/>
          <a:ext cx="5044440" cy="471297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xdr:cNvGraphicFramePr>
            <a:graphicFrameLocks/>
          </xdr:cNvGraphicFramePr>
        </xdr:nvGraphicFramePr>
        <xdr:xfrm>
          <a:off x="5273040" y="2941320"/>
          <a:ext cx="3436620" cy="471297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289560</xdr:colOff>
      <xdr:row>16</xdr:row>
      <xdr:rowOff>38100</xdr:rowOff>
    </xdr:from>
    <xdr:to>
      <xdr:col>14</xdr:col>
      <xdr:colOff>632460</xdr:colOff>
      <xdr:row>42</xdr:row>
      <xdr:rowOff>0</xdr:rowOff>
    </xdr:to>
    <xdr:grpSp>
      <xdr:nvGrpSpPr>
        <xdr:cNvPr id="2" name="Group 1"/>
        <xdr:cNvGrpSpPr/>
      </xdr:nvGrpSpPr>
      <xdr:grpSpPr>
        <a:xfrm>
          <a:off x="289560" y="3390900"/>
          <a:ext cx="8496300" cy="4716780"/>
          <a:chOff x="213360" y="2941320"/>
          <a:chExt cx="8496300" cy="4716780"/>
        </a:xfrm>
      </xdr:grpSpPr>
      <xdr:graphicFrame macro="">
        <xdr:nvGraphicFramePr>
          <xdr:cNvPr id="3" name="Chart 2"/>
          <xdr:cNvGraphicFramePr/>
        </xdr:nvGraphicFramePr>
        <xdr:xfrm>
          <a:off x="213360" y="2945130"/>
          <a:ext cx="5044440" cy="471297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xdr:cNvGraphicFramePr>
            <a:graphicFrameLocks/>
          </xdr:cNvGraphicFramePr>
        </xdr:nvGraphicFramePr>
        <xdr:xfrm>
          <a:off x="5273040" y="2941320"/>
          <a:ext cx="3436620" cy="471297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289560</xdr:colOff>
      <xdr:row>17</xdr:row>
      <xdr:rowOff>41910</xdr:rowOff>
    </xdr:from>
    <xdr:to>
      <xdr:col>18</xdr:col>
      <xdr:colOff>296695</xdr:colOff>
      <xdr:row>45</xdr:row>
      <xdr:rowOff>34290</xdr:rowOff>
    </xdr:to>
    <xdr:grpSp>
      <xdr:nvGrpSpPr>
        <xdr:cNvPr id="3" name="Group 2"/>
        <xdr:cNvGrpSpPr/>
      </xdr:nvGrpSpPr>
      <xdr:grpSpPr>
        <a:xfrm>
          <a:off x="289560" y="3303270"/>
          <a:ext cx="10652275" cy="5113020"/>
          <a:chOff x="289560" y="3135630"/>
          <a:chExt cx="10484635" cy="5113020"/>
        </a:xfrm>
      </xdr:grpSpPr>
      <xdr:graphicFrame macro="">
        <xdr:nvGraphicFramePr>
          <xdr:cNvPr id="2" name="Chart 1"/>
          <xdr:cNvGraphicFramePr/>
        </xdr:nvGraphicFramePr>
        <xdr:xfrm>
          <a:off x="289560" y="3135630"/>
          <a:ext cx="5234455" cy="510159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5" name="Chart 4"/>
          <xdr:cNvGraphicFramePr>
            <a:graphicFrameLocks/>
          </xdr:cNvGraphicFramePr>
        </xdr:nvGraphicFramePr>
        <xdr:xfrm>
          <a:off x="5539740" y="3147060"/>
          <a:ext cx="5234455" cy="510159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38100</xdr:colOff>
      <xdr:row>2</xdr:row>
      <xdr:rowOff>7620</xdr:rowOff>
    </xdr:from>
    <xdr:to>
      <xdr:col>17</xdr:col>
      <xdr:colOff>365760</xdr:colOff>
      <xdr:row>41</xdr:row>
      <xdr:rowOff>0</xdr:rowOff>
    </xdr:to>
    <xdr:grpSp>
      <xdr:nvGrpSpPr>
        <xdr:cNvPr id="11" name="Group 10"/>
        <xdr:cNvGrpSpPr/>
      </xdr:nvGrpSpPr>
      <xdr:grpSpPr>
        <a:xfrm>
          <a:off x="38100" y="373380"/>
          <a:ext cx="10690860" cy="7124700"/>
          <a:chOff x="38100" y="373380"/>
          <a:chExt cx="10690860" cy="7124700"/>
        </a:xfrm>
      </xdr:grpSpPr>
      <xdr:graphicFrame macro="">
        <xdr:nvGraphicFramePr>
          <xdr:cNvPr id="3" name="Chart 2"/>
          <xdr:cNvGraphicFramePr>
            <a:graphicFrameLocks/>
          </xdr:cNvGraphicFramePr>
        </xdr:nvGraphicFramePr>
        <xdr:xfrm>
          <a:off x="5341620" y="373380"/>
          <a:ext cx="5356860" cy="343662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 name="Chart 1"/>
          <xdr:cNvGraphicFramePr>
            <a:graphicFrameLocks/>
          </xdr:cNvGraphicFramePr>
        </xdr:nvGraphicFramePr>
        <xdr:xfrm>
          <a:off x="38100" y="373380"/>
          <a:ext cx="5288280" cy="34290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xdr:cNvGraphicFramePr>
            <a:graphicFrameLocks/>
          </xdr:cNvGraphicFramePr>
        </xdr:nvGraphicFramePr>
        <xdr:xfrm>
          <a:off x="38100" y="3825240"/>
          <a:ext cx="5303520" cy="366522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xdr:cNvGraphicFramePr>
            <a:graphicFrameLocks/>
          </xdr:cNvGraphicFramePr>
        </xdr:nvGraphicFramePr>
        <xdr:xfrm>
          <a:off x="5356860" y="3832860"/>
          <a:ext cx="5372100" cy="366522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0</xdr:col>
      <xdr:colOff>60960</xdr:colOff>
      <xdr:row>41</xdr:row>
      <xdr:rowOff>76200</xdr:rowOff>
    </xdr:from>
    <xdr:to>
      <xdr:col>17</xdr:col>
      <xdr:colOff>403860</xdr:colOff>
      <xdr:row>80</xdr:row>
      <xdr:rowOff>91440</xdr:rowOff>
    </xdr:to>
    <xdr:grpSp>
      <xdr:nvGrpSpPr>
        <xdr:cNvPr id="12" name="Group 11"/>
        <xdr:cNvGrpSpPr/>
      </xdr:nvGrpSpPr>
      <xdr:grpSpPr>
        <a:xfrm>
          <a:off x="60960" y="7574280"/>
          <a:ext cx="10706100" cy="7147560"/>
          <a:chOff x="60960" y="7574280"/>
          <a:chExt cx="10706100" cy="7147560"/>
        </a:xfrm>
      </xdr:grpSpPr>
      <xdr:graphicFrame macro="">
        <xdr:nvGraphicFramePr>
          <xdr:cNvPr id="6" name="Chart 5"/>
          <xdr:cNvGraphicFramePr>
            <a:graphicFrameLocks/>
          </xdr:cNvGraphicFramePr>
        </xdr:nvGraphicFramePr>
        <xdr:xfrm>
          <a:off x="60960" y="7581900"/>
          <a:ext cx="5311140" cy="361188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7" name="Chart 6"/>
          <xdr:cNvGraphicFramePr>
            <a:graphicFrameLocks/>
          </xdr:cNvGraphicFramePr>
        </xdr:nvGraphicFramePr>
        <xdr:xfrm>
          <a:off x="5394960" y="7574280"/>
          <a:ext cx="5341620" cy="361188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8" name="Chart 7"/>
          <xdr:cNvGraphicFramePr>
            <a:graphicFrameLocks/>
          </xdr:cNvGraphicFramePr>
        </xdr:nvGraphicFramePr>
        <xdr:xfrm>
          <a:off x="68580" y="11209020"/>
          <a:ext cx="5303520" cy="348234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9" name="Chart 8"/>
          <xdr:cNvGraphicFramePr>
            <a:graphicFrameLocks/>
          </xdr:cNvGraphicFramePr>
        </xdr:nvGraphicFramePr>
        <xdr:xfrm>
          <a:off x="5402580" y="11216640"/>
          <a:ext cx="5364480" cy="3505200"/>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371474</xdr:colOff>
      <xdr:row>5</xdr:row>
      <xdr:rowOff>76200</xdr:rowOff>
    </xdr:from>
    <xdr:to>
      <xdr:col>17</xdr:col>
      <xdr:colOff>561975</xdr:colOff>
      <xdr:row>26</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5</xdr:row>
      <xdr:rowOff>80961</xdr:rowOff>
    </xdr:from>
    <xdr:to>
      <xdr:col>8</xdr:col>
      <xdr:colOff>304800</xdr:colOff>
      <xdr:row>26</xdr:row>
      <xdr:rowOff>9524</xdr:rowOff>
    </xdr:to>
    <xdr:graphicFrame macro="">
      <xdr:nvGraphicFramePr>
        <xdr:cNvPr id="3" name="Chart 2" title="X"/>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581025</xdr:colOff>
      <xdr:row>8</xdr:row>
      <xdr:rowOff>76200</xdr:rowOff>
    </xdr:from>
    <xdr:to>
      <xdr:col>4</xdr:col>
      <xdr:colOff>123825</xdr:colOff>
      <xdr:row>8</xdr:row>
      <xdr:rowOff>171450</xdr:rowOff>
    </xdr:to>
    <xdr:cxnSp macro="">
      <xdr:nvCxnSpPr>
        <xdr:cNvPr id="4" name="Straight Arrow Connector 3"/>
        <xdr:cNvCxnSpPr/>
      </xdr:nvCxnSpPr>
      <xdr:spPr>
        <a:xfrm flipV="1">
          <a:off x="2798445" y="2156460"/>
          <a:ext cx="152400" cy="95250"/>
        </a:xfrm>
        <a:prstGeom prst="straightConnector1">
          <a:avLst/>
        </a:prstGeom>
        <a:ln>
          <a:solidFill>
            <a:schemeClr val="tx2"/>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590550</xdr:colOff>
      <xdr:row>8</xdr:row>
      <xdr:rowOff>180975</xdr:rowOff>
    </xdr:from>
    <xdr:to>
      <xdr:col>4</xdr:col>
      <xdr:colOff>180975</xdr:colOff>
      <xdr:row>9</xdr:row>
      <xdr:rowOff>9525</xdr:rowOff>
    </xdr:to>
    <xdr:cxnSp macro="">
      <xdr:nvCxnSpPr>
        <xdr:cNvPr id="5" name="Straight Arrow Connector 4"/>
        <xdr:cNvCxnSpPr/>
      </xdr:nvCxnSpPr>
      <xdr:spPr>
        <a:xfrm flipV="1">
          <a:off x="2807970" y="2261235"/>
          <a:ext cx="200025" cy="11430"/>
        </a:xfrm>
        <a:prstGeom prst="straightConnector1">
          <a:avLst/>
        </a:prstGeom>
        <a:ln>
          <a:solidFill>
            <a:schemeClr val="accent1">
              <a:lumMod val="60000"/>
              <a:lumOff val="40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504825</xdr:colOff>
      <xdr:row>9</xdr:row>
      <xdr:rowOff>66675</xdr:rowOff>
    </xdr:from>
    <xdr:to>
      <xdr:col>4</xdr:col>
      <xdr:colOff>257175</xdr:colOff>
      <xdr:row>9</xdr:row>
      <xdr:rowOff>76200</xdr:rowOff>
    </xdr:to>
    <xdr:cxnSp macro="">
      <xdr:nvCxnSpPr>
        <xdr:cNvPr id="6" name="Straight Arrow Connector 5"/>
        <xdr:cNvCxnSpPr/>
      </xdr:nvCxnSpPr>
      <xdr:spPr>
        <a:xfrm>
          <a:off x="2722245" y="2329815"/>
          <a:ext cx="361950" cy="9525"/>
        </a:xfrm>
        <a:prstGeom prst="straightConnector1">
          <a:avLst/>
        </a:prstGeom>
        <a:ln>
          <a:solidFill>
            <a:schemeClr val="accent3"/>
          </a:solidFill>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rketing%20Mix%20PI/InvOpt/P2%202014%20AB/Promo/Diabetes%20Deep%20Dive/Optimize/Allocation/Jantot_2013Spend_Allocation_V3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iab_Alloc_PPT_Support_v1%20-%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s - Idvl"/>
      <sheetName val="Charts - Idvl IRev"/>
      <sheetName val="Chart - Combined"/>
      <sheetName val="JJ_Notes_1"/>
      <sheetName val="Case Notes"/>
      <sheetName val="JJ_Optim_Scenario"/>
      <sheetName val="JANSample"/>
      <sheetName val="JMTSample"/>
      <sheetName val="TOTSample"/>
      <sheetName val="JJVCH"/>
      <sheetName val="JJMMF"/>
      <sheetName val="JJHCC"/>
      <sheetName val="JJMCM"/>
      <sheetName val="JJHCC_ACQ"/>
      <sheetName val="JJHCC_ADH"/>
      <sheetName val="Fn.Templates ==&gt;"/>
      <sheetName val="FT_SCurveEst"/>
      <sheetName val="FT_Equation"/>
      <sheetName val="FT_Interpolate"/>
      <sheetName val="FT_SCurve3Est"/>
    </sheetNames>
    <sheetDataSet>
      <sheetData sheetId="0"/>
      <sheetData sheetId="1"/>
      <sheetData sheetId="2"/>
      <sheetData sheetId="3"/>
      <sheetData sheetId="4"/>
      <sheetData sheetId="5"/>
      <sheetData sheetId="6">
        <row r="2">
          <cell r="F2" t="str">
            <v>Incr. TRx</v>
          </cell>
        </row>
        <row r="9">
          <cell r="B9">
            <v>5392349.1000000006</v>
          </cell>
          <cell r="C9">
            <v>9540260.9986240491</v>
          </cell>
          <cell r="D9">
            <v>9540260.9986240491</v>
          </cell>
          <cell r="F9">
            <v>3650467.5160563109</v>
          </cell>
          <cell r="G9">
            <v>5991499</v>
          </cell>
          <cell r="I9">
            <v>2310765.2787946975</v>
          </cell>
        </row>
        <row r="23">
          <cell r="A23">
            <v>0</v>
          </cell>
          <cell r="C23">
            <v>0</v>
          </cell>
        </row>
        <row r="24">
          <cell r="A24">
            <v>750000</v>
          </cell>
          <cell r="C24">
            <v>292618.45056716667</v>
          </cell>
        </row>
        <row r="25">
          <cell r="A25">
            <v>1500000</v>
          </cell>
          <cell r="C25">
            <v>584274.49594190461</v>
          </cell>
        </row>
        <row r="26">
          <cell r="A26">
            <v>2250000</v>
          </cell>
          <cell r="C26">
            <v>874968.13612421392</v>
          </cell>
        </row>
        <row r="27">
          <cell r="A27">
            <v>3000000</v>
          </cell>
          <cell r="C27">
            <v>1164699.3711140943</v>
          </cell>
        </row>
        <row r="28">
          <cell r="A28">
            <v>3750000</v>
          </cell>
          <cell r="C28">
            <v>1453468.2009115461</v>
          </cell>
        </row>
        <row r="29">
          <cell r="A29">
            <v>4500000</v>
          </cell>
          <cell r="C29">
            <v>1741274.625516569</v>
          </cell>
        </row>
        <row r="30">
          <cell r="A30">
            <v>5250000</v>
          </cell>
          <cell r="C30">
            <v>2028118.6449291632</v>
          </cell>
        </row>
        <row r="31">
          <cell r="A31">
            <v>6000000</v>
          </cell>
          <cell r="C31">
            <v>2314000.2591493283</v>
          </cell>
        </row>
        <row r="32">
          <cell r="A32">
            <v>6750000</v>
          </cell>
          <cell r="C32">
            <v>2598919.4681770657</v>
          </cell>
        </row>
        <row r="33">
          <cell r="A33">
            <v>7500000</v>
          </cell>
          <cell r="C33">
            <v>2882876.2720123734</v>
          </cell>
        </row>
        <row r="34">
          <cell r="A34">
            <v>8250000</v>
          </cell>
          <cell r="C34">
            <v>3165870.6706552524</v>
          </cell>
        </row>
        <row r="35">
          <cell r="A35">
            <v>9000000</v>
          </cell>
          <cell r="C35">
            <v>3447902.6641057036</v>
          </cell>
        </row>
        <row r="36">
          <cell r="A36">
            <v>9750000</v>
          </cell>
          <cell r="C36">
            <v>3728972.2523637251</v>
          </cell>
        </row>
        <row r="37">
          <cell r="A37">
            <v>10500000</v>
          </cell>
          <cell r="C37">
            <v>4009079.4354293179</v>
          </cell>
        </row>
        <row r="38">
          <cell r="A38">
            <v>11250000</v>
          </cell>
          <cell r="C38">
            <v>4288224.2133024819</v>
          </cell>
        </row>
        <row r="39">
          <cell r="A39">
            <v>12000000</v>
          </cell>
          <cell r="C39">
            <v>4566406.5859832177</v>
          </cell>
        </row>
        <row r="40">
          <cell r="A40">
            <v>12750000</v>
          </cell>
          <cell r="C40">
            <v>4843626.5534715252</v>
          </cell>
        </row>
        <row r="41">
          <cell r="A41">
            <v>13500000</v>
          </cell>
          <cell r="C41">
            <v>5119884.1157674035</v>
          </cell>
        </row>
        <row r="42">
          <cell r="A42">
            <v>14250000</v>
          </cell>
          <cell r="C42">
            <v>5395179.2728708526</v>
          </cell>
        </row>
        <row r="43">
          <cell r="A43">
            <v>15000000</v>
          </cell>
          <cell r="C43">
            <v>5669512.0247818725</v>
          </cell>
        </row>
      </sheetData>
      <sheetData sheetId="7">
        <row r="2">
          <cell r="F2" t="str">
            <v>Incr. TRx</v>
          </cell>
        </row>
        <row r="9">
          <cell r="B9">
            <v>14049391.5</v>
          </cell>
          <cell r="C9">
            <v>24856488.201375954</v>
          </cell>
          <cell r="D9">
            <v>24856488.201375954</v>
          </cell>
          <cell r="F9">
            <v>4242253.8145483863</v>
          </cell>
          <cell r="G9">
            <v>15610435</v>
          </cell>
          <cell r="I9">
            <v>2662664.8484120537</v>
          </cell>
        </row>
        <row r="23">
          <cell r="A23">
            <v>0</v>
          </cell>
          <cell r="C23">
            <v>0</v>
          </cell>
        </row>
        <row r="24">
          <cell r="A24">
            <v>2000000</v>
          </cell>
          <cell r="C24">
            <v>340843.72051351675</v>
          </cell>
        </row>
        <row r="25">
          <cell r="A25">
            <v>4000000</v>
          </cell>
          <cell r="C25">
            <v>681774.24980389187</v>
          </cell>
        </row>
        <row r="26">
          <cell r="A26">
            <v>6000000</v>
          </cell>
          <cell r="C26">
            <v>1022791.5878711254</v>
          </cell>
        </row>
        <row r="27">
          <cell r="A27">
            <v>8000000</v>
          </cell>
          <cell r="C27">
            <v>1363895.7347152175</v>
          </cell>
        </row>
        <row r="28">
          <cell r="A28">
            <v>10000000</v>
          </cell>
          <cell r="C28">
            <v>1705086.690336168</v>
          </cell>
        </row>
        <row r="29">
          <cell r="A29">
            <v>12000000</v>
          </cell>
          <cell r="C29">
            <v>2046364.4547339769</v>
          </cell>
        </row>
        <row r="30">
          <cell r="A30">
            <v>14000000</v>
          </cell>
          <cell r="C30">
            <v>2387729.0279086442</v>
          </cell>
        </row>
        <row r="31">
          <cell r="A31">
            <v>16000000</v>
          </cell>
          <cell r="C31">
            <v>2729180.40986017</v>
          </cell>
        </row>
        <row r="32">
          <cell r="A32">
            <v>18000000</v>
          </cell>
          <cell r="C32">
            <v>3070718.6005885541</v>
          </cell>
        </row>
        <row r="33">
          <cell r="A33">
            <v>20000000</v>
          </cell>
          <cell r="C33">
            <v>3412343.6000937968</v>
          </cell>
        </row>
        <row r="34">
          <cell r="A34">
            <v>22000000</v>
          </cell>
          <cell r="C34">
            <v>3754055.4083758979</v>
          </cell>
        </row>
        <row r="35">
          <cell r="A35">
            <v>24000000</v>
          </cell>
          <cell r="C35">
            <v>4095854.0254348577</v>
          </cell>
        </row>
        <row r="36">
          <cell r="A36">
            <v>26000000</v>
          </cell>
          <cell r="C36">
            <v>4437739.4512706762</v>
          </cell>
        </row>
        <row r="37">
          <cell r="A37">
            <v>28000000</v>
          </cell>
          <cell r="C37">
            <v>4779711.6858833525</v>
          </cell>
        </row>
        <row r="38">
          <cell r="A38">
            <v>30000000</v>
          </cell>
          <cell r="C38">
            <v>5121770.7292728871</v>
          </cell>
        </row>
        <row r="39">
          <cell r="A39">
            <v>32000000</v>
          </cell>
          <cell r="C39">
            <v>5463916.58143928</v>
          </cell>
        </row>
        <row r="40">
          <cell r="A40">
            <v>34000000</v>
          </cell>
          <cell r="C40">
            <v>5806149.242382532</v>
          </cell>
        </row>
        <row r="41">
          <cell r="A41">
            <v>36000000</v>
          </cell>
          <cell r="C41">
            <v>6148468.7121026423</v>
          </cell>
        </row>
        <row r="42">
          <cell r="A42">
            <v>38000000</v>
          </cell>
          <cell r="C42">
            <v>6490874.9905996108</v>
          </cell>
        </row>
        <row r="43">
          <cell r="A43">
            <v>40000000</v>
          </cell>
          <cell r="C43">
            <v>6833368.0778734377</v>
          </cell>
        </row>
      </sheetData>
      <sheetData sheetId="8"/>
      <sheetData sheetId="9">
        <row r="2">
          <cell r="F2" t="str">
            <v>Incr. TRx</v>
          </cell>
        </row>
        <row r="9">
          <cell r="B9">
            <v>3804716</v>
          </cell>
          <cell r="C9">
            <v>4635085.5320000006</v>
          </cell>
          <cell r="D9">
            <v>3424244.4</v>
          </cell>
          <cell r="F9">
            <v>135504.11567488126</v>
          </cell>
          <cell r="G9">
            <v>3804716</v>
          </cell>
          <cell r="I9">
            <v>150560.70106149331</v>
          </cell>
        </row>
        <row r="23">
          <cell r="A23">
            <v>0</v>
          </cell>
          <cell r="C23">
            <v>0</v>
          </cell>
        </row>
        <row r="24">
          <cell r="A24">
            <v>500000</v>
          </cell>
          <cell r="C24">
            <v>19785.409492227558</v>
          </cell>
        </row>
        <row r="25">
          <cell r="A25">
            <v>1000000</v>
          </cell>
          <cell r="C25">
            <v>39571.016739094761</v>
          </cell>
        </row>
        <row r="26">
          <cell r="A26">
            <v>1500000</v>
          </cell>
          <cell r="C26">
            <v>59356.821740601605</v>
          </cell>
        </row>
        <row r="27">
          <cell r="A27">
            <v>2000000</v>
          </cell>
          <cell r="C27">
            <v>79142.824496748101</v>
          </cell>
        </row>
        <row r="28">
          <cell r="A28">
            <v>2500000</v>
          </cell>
          <cell r="C28">
            <v>98929.025007534234</v>
          </cell>
        </row>
        <row r="29">
          <cell r="A29">
            <v>3000000</v>
          </cell>
          <cell r="C29">
            <v>118715.42327296002</v>
          </cell>
        </row>
        <row r="30">
          <cell r="A30">
            <v>3500000</v>
          </cell>
          <cell r="C30">
            <v>138502.01929302546</v>
          </cell>
        </row>
        <row r="31">
          <cell r="A31">
            <v>4000000</v>
          </cell>
          <cell r="C31">
            <v>158288.81306773052</v>
          </cell>
        </row>
        <row r="32">
          <cell r="A32">
            <v>4500000</v>
          </cell>
          <cell r="C32">
            <v>178075.80459707524</v>
          </cell>
        </row>
        <row r="33">
          <cell r="A33">
            <v>5000000</v>
          </cell>
          <cell r="C33">
            <v>197862.99388105958</v>
          </cell>
        </row>
        <row r="34">
          <cell r="A34">
            <v>5500000</v>
          </cell>
          <cell r="C34">
            <v>217650.38091968361</v>
          </cell>
        </row>
        <row r="35">
          <cell r="A35">
            <v>6000000</v>
          </cell>
          <cell r="C35">
            <v>237437.96571294725</v>
          </cell>
        </row>
        <row r="36">
          <cell r="A36">
            <v>6500000</v>
          </cell>
          <cell r="C36">
            <v>257225.74826085052</v>
          </cell>
        </row>
        <row r="37">
          <cell r="A37">
            <v>7000000</v>
          </cell>
          <cell r="C37">
            <v>277013.72856339347</v>
          </cell>
        </row>
        <row r="38">
          <cell r="A38">
            <v>7500000</v>
          </cell>
          <cell r="C38">
            <v>296801.9066205761</v>
          </cell>
        </row>
        <row r="39">
          <cell r="A39">
            <v>8000000</v>
          </cell>
          <cell r="C39">
            <v>316590.28243239829</v>
          </cell>
        </row>
        <row r="40">
          <cell r="A40">
            <v>8500000</v>
          </cell>
          <cell r="C40">
            <v>336378.85599886021</v>
          </cell>
        </row>
        <row r="41">
          <cell r="A41">
            <v>9000000</v>
          </cell>
          <cell r="C41">
            <v>356167.62731996167</v>
          </cell>
        </row>
        <row r="42">
          <cell r="A42">
            <v>9500000</v>
          </cell>
          <cell r="C42">
            <v>375956.59639570286</v>
          </cell>
        </row>
        <row r="43">
          <cell r="A43">
            <v>10000000</v>
          </cell>
          <cell r="C43">
            <v>395745.76322608365</v>
          </cell>
        </row>
      </sheetData>
      <sheetData sheetId="10">
        <row r="3">
          <cell r="D3" t="str">
            <v>Incr. NRx</v>
          </cell>
        </row>
        <row r="9">
          <cell r="B9">
            <v>3401441.5320000001</v>
          </cell>
          <cell r="C9">
            <v>4884000</v>
          </cell>
          <cell r="D9">
            <v>3401441.5319999997</v>
          </cell>
          <cell r="F9">
            <v>21008.235566365256</v>
          </cell>
          <cell r="G9">
            <v>4440000</v>
          </cell>
          <cell r="I9">
            <v>25689.160192131658</v>
          </cell>
        </row>
        <row r="30">
          <cell r="A30">
            <v>0</v>
          </cell>
          <cell r="C30">
            <v>0</v>
          </cell>
        </row>
        <row r="31">
          <cell r="A31">
            <v>1000000</v>
          </cell>
          <cell r="C31">
            <v>7258.8833029338202</v>
          </cell>
        </row>
        <row r="32">
          <cell r="A32">
            <v>2000000</v>
          </cell>
          <cell r="C32">
            <v>13753.272832178851</v>
          </cell>
        </row>
        <row r="33">
          <cell r="A33">
            <v>3000000</v>
          </cell>
          <cell r="C33">
            <v>19089.210151644824</v>
          </cell>
        </row>
        <row r="34">
          <cell r="A34">
            <v>4000000</v>
          </cell>
          <cell r="C34">
            <v>23750.8035692349</v>
          </cell>
        </row>
        <row r="35">
          <cell r="A35">
            <v>5000000</v>
          </cell>
          <cell r="C35">
            <v>28014.517917379791</v>
          </cell>
        </row>
        <row r="36">
          <cell r="A36">
            <v>6000000</v>
          </cell>
          <cell r="C36">
            <v>31614.120163643827</v>
          </cell>
        </row>
        <row r="37">
          <cell r="A37">
            <v>7000000</v>
          </cell>
          <cell r="C37">
            <v>34547.404669785858</v>
          </cell>
        </row>
        <row r="38">
          <cell r="A38">
            <v>8000000</v>
          </cell>
          <cell r="C38">
            <v>37088.288548851007</v>
          </cell>
        </row>
        <row r="39">
          <cell r="A39">
            <v>9000000</v>
          </cell>
          <cell r="C39">
            <v>39354.905170586644</v>
          </cell>
        </row>
        <row r="40">
          <cell r="A40">
            <v>10000000</v>
          </cell>
          <cell r="C40">
            <v>41368.841130976209</v>
          </cell>
        </row>
        <row r="41">
          <cell r="A41">
            <v>11000000</v>
          </cell>
          <cell r="C41">
            <v>43150.504674076452</v>
          </cell>
        </row>
        <row r="42">
          <cell r="A42">
            <v>12000000</v>
          </cell>
          <cell r="C42">
            <v>44720.119604641892</v>
          </cell>
        </row>
        <row r="43">
          <cell r="A43">
            <v>13000000</v>
          </cell>
          <cell r="C43">
            <v>46097.293990550279</v>
          </cell>
        </row>
        <row r="44">
          <cell r="A44">
            <v>14000000</v>
          </cell>
          <cell r="C44">
            <v>47301.507562133454</v>
          </cell>
        </row>
        <row r="45">
          <cell r="A45">
            <v>15000000</v>
          </cell>
          <cell r="C45">
            <v>48352.240049723267</v>
          </cell>
        </row>
        <row r="46">
          <cell r="A46">
            <v>16000000</v>
          </cell>
          <cell r="C46">
            <v>49268.971183651505</v>
          </cell>
        </row>
        <row r="47">
          <cell r="A47">
            <v>17000000</v>
          </cell>
          <cell r="C47">
            <v>50071.180694250041</v>
          </cell>
        </row>
        <row r="48">
          <cell r="A48">
            <v>18000000</v>
          </cell>
          <cell r="C48">
            <v>50778.348311850685</v>
          </cell>
        </row>
        <row r="49">
          <cell r="A49">
            <v>19000000</v>
          </cell>
          <cell r="C49">
            <v>51409.953766785278</v>
          </cell>
        </row>
        <row r="50">
          <cell r="A50">
            <v>20000000</v>
          </cell>
          <cell r="C50">
            <v>51985.476789385641</v>
          </cell>
        </row>
      </sheetData>
      <sheetData sheetId="11">
        <row r="2">
          <cell r="F2" t="str">
            <v>Incr. TRx</v>
          </cell>
        </row>
        <row r="9">
          <cell r="B9">
            <v>20658600</v>
          </cell>
          <cell r="C9">
            <v>59237226.400000006</v>
          </cell>
          <cell r="D9">
            <v>49238768.427624755</v>
          </cell>
          <cell r="F9">
            <v>2932385.8259073747</v>
          </cell>
          <cell r="G9">
            <v>22954000</v>
          </cell>
          <cell r="I9">
            <v>1595892.0143603629</v>
          </cell>
        </row>
        <row r="22">
          <cell r="A22">
            <v>0</v>
          </cell>
          <cell r="C22">
            <v>0</v>
          </cell>
        </row>
        <row r="23">
          <cell r="A23">
            <v>3000000</v>
          </cell>
          <cell r="C23">
            <v>235071.42459140636</v>
          </cell>
        </row>
        <row r="24">
          <cell r="A24">
            <v>6000000</v>
          </cell>
          <cell r="C24">
            <v>461742.9208223247</v>
          </cell>
        </row>
        <row r="25">
          <cell r="A25">
            <v>9000000</v>
          </cell>
          <cell r="C25">
            <v>680245.96913645486</v>
          </cell>
        </row>
        <row r="26">
          <cell r="A26">
            <v>12000000</v>
          </cell>
          <cell r="C26">
            <v>890811.1333111953</v>
          </cell>
        </row>
        <row r="27">
          <cell r="A27">
            <v>15000000</v>
          </cell>
          <cell r="C27">
            <v>1093667.5546168792</v>
          </cell>
        </row>
        <row r="28">
          <cell r="A28">
            <v>18000000</v>
          </cell>
          <cell r="C28">
            <v>1289042.4912357426</v>
          </cell>
        </row>
        <row r="29">
          <cell r="A29">
            <v>21000000</v>
          </cell>
          <cell r="C29">
            <v>1477160.9011068591</v>
          </cell>
        </row>
        <row r="30">
          <cell r="A30">
            <v>24000000</v>
          </cell>
          <cell r="C30">
            <v>1658245.0662689006</v>
          </cell>
        </row>
        <row r="31">
          <cell r="A31">
            <v>27000000</v>
          </cell>
          <cell r="C31">
            <v>1832514.2567040266</v>
          </cell>
        </row>
        <row r="32">
          <cell r="A32">
            <v>30000000</v>
          </cell>
          <cell r="C32">
            <v>2000184.4316435801</v>
          </cell>
        </row>
        <row r="33">
          <cell r="A33">
            <v>33000000</v>
          </cell>
          <cell r="C33">
            <v>2161467.9762732317</v>
          </cell>
        </row>
        <row r="34">
          <cell r="A34">
            <v>36000000</v>
          </cell>
          <cell r="C34">
            <v>2316573.4717730633</v>
          </cell>
        </row>
        <row r="35">
          <cell r="A35">
            <v>39000000</v>
          </cell>
          <cell r="C35">
            <v>2465705.4966413723</v>
          </cell>
        </row>
        <row r="36">
          <cell r="A36">
            <v>42000000</v>
          </cell>
          <cell r="C36">
            <v>2609064.4572786754</v>
          </cell>
        </row>
        <row r="37">
          <cell r="A37">
            <v>45000000</v>
          </cell>
          <cell r="C37">
            <v>2746846.4458489963</v>
          </cell>
        </row>
        <row r="38">
          <cell r="A38">
            <v>48000000</v>
          </cell>
          <cell r="C38">
            <v>2879243.1234853519</v>
          </cell>
        </row>
        <row r="39">
          <cell r="A39">
            <v>51000000</v>
          </cell>
          <cell r="C39">
            <v>3006441.6269650906</v>
          </cell>
        </row>
        <row r="40">
          <cell r="A40">
            <v>54000000</v>
          </cell>
          <cell r="C40">
            <v>3128624.4970466923</v>
          </cell>
        </row>
        <row r="41">
          <cell r="A41">
            <v>57000000</v>
          </cell>
          <cell r="C41">
            <v>3245969.6267294786</v>
          </cell>
        </row>
        <row r="42">
          <cell r="A42">
            <v>60000000</v>
          </cell>
          <cell r="C42">
            <v>3358650.2277734168</v>
          </cell>
        </row>
      </sheetData>
      <sheetData sheetId="12">
        <row r="2">
          <cell r="F2" t="str">
            <v>Incr. TRx</v>
          </cell>
        </row>
        <row r="9">
          <cell r="B9">
            <v>3114936</v>
          </cell>
          <cell r="C9">
            <v>8600882.4000000004</v>
          </cell>
          <cell r="D9">
            <v>8162992.5140422275</v>
          </cell>
          <cell r="F9">
            <v>392994.52494304377</v>
          </cell>
          <cell r="G9">
            <v>7818984</v>
          </cell>
          <cell r="I9">
            <v>378283.24113526288</v>
          </cell>
        </row>
        <row r="22">
          <cell r="A22">
            <v>0</v>
          </cell>
          <cell r="C22">
            <v>0</v>
          </cell>
        </row>
        <row r="23">
          <cell r="A23">
            <v>1500000</v>
          </cell>
          <cell r="C23">
            <v>79507.11028868884</v>
          </cell>
        </row>
        <row r="24">
          <cell r="A24">
            <v>3000000</v>
          </cell>
          <cell r="C24">
            <v>155573.41787305035</v>
          </cell>
        </row>
        <row r="25">
          <cell r="A25">
            <v>4500000</v>
          </cell>
          <cell r="C25">
            <v>228339.32048574736</v>
          </cell>
        </row>
        <row r="26">
          <cell r="A26">
            <v>6000000</v>
          </cell>
          <cell r="C26">
            <v>297940.23231110803</v>
          </cell>
        </row>
        <row r="27">
          <cell r="A27">
            <v>7500000</v>
          </cell>
          <cell r="C27">
            <v>364506.69405063009</v>
          </cell>
        </row>
        <row r="28">
          <cell r="A28">
            <v>9000000</v>
          </cell>
          <cell r="C28">
            <v>428164.48713928397</v>
          </cell>
        </row>
        <row r="29">
          <cell r="A29">
            <v>10500000</v>
          </cell>
          <cell r="C29">
            <v>489034.75126725488</v>
          </cell>
        </row>
        <row r="30">
          <cell r="A30">
            <v>12000000</v>
          </cell>
          <cell r="C30">
            <v>547234.10443962505</v>
          </cell>
        </row>
        <row r="31">
          <cell r="A31">
            <v>13500000</v>
          </cell>
          <cell r="C31">
            <v>602874.76487850724</v>
          </cell>
        </row>
        <row r="32">
          <cell r="A32">
            <v>15000000</v>
          </cell>
          <cell r="C32">
            <v>656064.6741417466</v>
          </cell>
        </row>
        <row r="33">
          <cell r="A33">
            <v>16500000</v>
          </cell>
          <cell r="C33">
            <v>706907.62089403975</v>
          </cell>
        </row>
        <row r="34">
          <cell r="A34">
            <v>18000000</v>
          </cell>
          <cell r="C34">
            <v>755503.36482708924</v>
          </cell>
        </row>
        <row r="35">
          <cell r="A35">
            <v>19500000</v>
          </cell>
          <cell r="C35">
            <v>801947.76027903578</v>
          </cell>
        </row>
        <row r="36">
          <cell r="A36">
            <v>21000000</v>
          </cell>
          <cell r="C36">
            <v>846332.8791548044</v>
          </cell>
        </row>
        <row r="37">
          <cell r="A37">
            <v>22500000</v>
          </cell>
          <cell r="C37">
            <v>888747.13279554097</v>
          </cell>
        </row>
        <row r="38">
          <cell r="A38">
            <v>24000000</v>
          </cell>
          <cell r="C38">
            <v>929275.39248845901</v>
          </cell>
        </row>
        <row r="39">
          <cell r="A39">
            <v>25500000</v>
          </cell>
          <cell r="C39">
            <v>967999.10834809521</v>
          </cell>
        </row>
        <row r="40">
          <cell r="A40">
            <v>27000000</v>
          </cell>
          <cell r="C40">
            <v>1004996.4263360974</v>
          </cell>
        </row>
        <row r="41">
          <cell r="A41">
            <v>28500000</v>
          </cell>
          <cell r="C41">
            <v>1040342.3032200276</v>
          </cell>
        </row>
        <row r="42">
          <cell r="A42">
            <v>30000000</v>
          </cell>
          <cell r="C42">
            <v>1074108.6193015403</v>
          </cell>
        </row>
      </sheetData>
      <sheetData sheetId="13">
        <row r="2">
          <cell r="F2" t="str">
            <v>Incr. TRx</v>
          </cell>
        </row>
        <row r="9">
          <cell r="B9">
            <v>4304399.4000000004</v>
          </cell>
          <cell r="C9">
            <v>5260932.6000000006</v>
          </cell>
          <cell r="D9">
            <v>4304399.4000000004</v>
          </cell>
          <cell r="F9">
            <v>82528.409285203234</v>
          </cell>
          <cell r="G9">
            <v>4782666</v>
          </cell>
          <cell r="I9">
            <v>91344.414528190871</v>
          </cell>
        </row>
        <row r="22">
          <cell r="A22">
            <v>0</v>
          </cell>
          <cell r="C22">
            <v>0</v>
          </cell>
        </row>
        <row r="23">
          <cell r="A23">
            <v>1000000</v>
          </cell>
          <cell r="C23">
            <v>19694.374199160717</v>
          </cell>
        </row>
        <row r="24">
          <cell r="A24">
            <v>2000000</v>
          </cell>
          <cell r="C24">
            <v>39069.406487308843</v>
          </cell>
        </row>
        <row r="25">
          <cell r="A25">
            <v>3000000</v>
          </cell>
          <cell r="C25">
            <v>58130.06781013259</v>
          </cell>
        </row>
        <row r="26">
          <cell r="A26">
            <v>4000000</v>
          </cell>
          <cell r="C26">
            <v>76881.258540774928</v>
          </cell>
        </row>
        <row r="27">
          <cell r="A27">
            <v>5000000</v>
          </cell>
          <cell r="C27">
            <v>95327.809255052722</v>
          </cell>
        </row>
        <row r="28">
          <cell r="A28">
            <v>6000000</v>
          </cell>
          <cell r="C28">
            <v>113474.48150603171</v>
          </cell>
        </row>
        <row r="29">
          <cell r="A29">
            <v>7000000</v>
          </cell>
          <cell r="C29">
            <v>131325.9685978927</v>
          </cell>
        </row>
        <row r="30">
          <cell r="A30">
            <v>8000000</v>
          </cell>
          <cell r="C30">
            <v>148886.89635834811</v>
          </cell>
        </row>
        <row r="31">
          <cell r="A31">
            <v>9000000</v>
          </cell>
          <cell r="C31">
            <v>166161.82390978068</v>
          </cell>
        </row>
        <row r="32">
          <cell r="A32">
            <v>10000000</v>
          </cell>
          <cell r="C32">
            <v>183155.24443830978</v>
          </cell>
        </row>
        <row r="33">
          <cell r="A33">
            <v>11000000</v>
          </cell>
          <cell r="C33">
            <v>199871.58596087093</v>
          </cell>
        </row>
        <row r="34">
          <cell r="A34">
            <v>12000000</v>
          </cell>
          <cell r="C34">
            <v>216315.21208989044</v>
          </cell>
        </row>
        <row r="35">
          <cell r="A35">
            <v>13000000</v>
          </cell>
          <cell r="C35">
            <v>232490.4227951568</v>
          </cell>
        </row>
        <row r="36">
          <cell r="A36">
            <v>14000000</v>
          </cell>
          <cell r="C36">
            <v>248401.45516293292</v>
          </cell>
        </row>
        <row r="37">
          <cell r="A37">
            <v>15000000</v>
          </cell>
          <cell r="C37">
            <v>264052.48415179277</v>
          </cell>
        </row>
        <row r="38">
          <cell r="A38">
            <v>16000000</v>
          </cell>
          <cell r="C38">
            <v>279447.62334514031</v>
          </cell>
        </row>
        <row r="39">
          <cell r="A39">
            <v>17000000</v>
          </cell>
          <cell r="C39">
            <v>294590.92570003413</v>
          </cell>
        </row>
        <row r="40">
          <cell r="A40">
            <v>18000000</v>
          </cell>
          <cell r="C40">
            <v>309486.3842922973</v>
          </cell>
        </row>
        <row r="41">
          <cell r="A41">
            <v>19000000</v>
          </cell>
          <cell r="C41">
            <v>324137.93305757787</v>
          </cell>
        </row>
        <row r="42">
          <cell r="A42">
            <v>20000000</v>
          </cell>
          <cell r="C42">
            <v>338549.44752814772</v>
          </cell>
        </row>
      </sheetData>
      <sheetData sheetId="14">
        <row r="2">
          <cell r="F2" t="str">
            <v>Incr. TRx</v>
          </cell>
        </row>
        <row r="9">
          <cell r="B9">
            <v>14130000</v>
          </cell>
          <cell r="C9">
            <v>17270000</v>
          </cell>
          <cell r="D9">
            <v>14130000.000000002</v>
          </cell>
          <cell r="F9">
            <v>327223.30663997866</v>
          </cell>
          <cell r="G9">
            <v>15700000</v>
          </cell>
          <cell r="I9">
            <v>360832.73711340129</v>
          </cell>
        </row>
        <row r="22">
          <cell r="A22">
            <v>0</v>
          </cell>
          <cell r="C22">
            <v>0</v>
          </cell>
        </row>
        <row r="23">
          <cell r="A23">
            <v>2500000</v>
          </cell>
          <cell r="C23">
            <v>61226.401077322662</v>
          </cell>
        </row>
        <row r="24">
          <cell r="A24">
            <v>5000000</v>
          </cell>
          <cell r="C24">
            <v>120994.72060368396</v>
          </cell>
        </row>
        <row r="25">
          <cell r="A25">
            <v>7500000</v>
          </cell>
          <cell r="C25">
            <v>179325.91864795052</v>
          </cell>
        </row>
        <row r="26">
          <cell r="A26">
            <v>10000000</v>
          </cell>
          <cell r="C26">
            <v>236241.44401214831</v>
          </cell>
        </row>
        <row r="27">
          <cell r="A27">
            <v>12500000</v>
          </cell>
          <cell r="C27">
            <v>291763.17912199162</v>
          </cell>
        </row>
        <row r="28">
          <cell r="A28">
            <v>15000000</v>
          </cell>
          <cell r="C28">
            <v>345913.38696239889</v>
          </cell>
        </row>
        <row r="29">
          <cell r="A29">
            <v>17500000</v>
          </cell>
          <cell r="C29">
            <v>398714.66009361669</v>
          </cell>
        </row>
        <row r="30">
          <cell r="A30">
            <v>20000000</v>
          </cell>
          <cell r="C30">
            <v>450189.87177247368</v>
          </cell>
        </row>
        <row r="31">
          <cell r="A31">
            <v>22500000</v>
          </cell>
          <cell r="C31">
            <v>500362.12919285521</v>
          </cell>
        </row>
        <row r="32">
          <cell r="A32">
            <v>25000000</v>
          </cell>
          <cell r="C32">
            <v>549254.72884996422</v>
          </cell>
        </row>
        <row r="33">
          <cell r="A33">
            <v>27500000</v>
          </cell>
          <cell r="C33">
            <v>596891.11402404681</v>
          </cell>
        </row>
        <row r="34">
          <cell r="A34">
            <v>30000000</v>
          </cell>
          <cell r="C34">
            <v>643294.8343712315</v>
          </cell>
        </row>
        <row r="35">
          <cell r="A35">
            <v>32500000</v>
          </cell>
          <cell r="C35">
            <v>688489.50760174915</v>
          </cell>
        </row>
        <row r="36">
          <cell r="A36">
            <v>35000000</v>
          </cell>
          <cell r="C36">
            <v>732498.78321923688</v>
          </cell>
        </row>
        <row r="37">
          <cell r="A37">
            <v>37500000</v>
          </cell>
          <cell r="C37">
            <v>775346.30828877538</v>
          </cell>
        </row>
        <row r="38">
          <cell r="A38">
            <v>40000000</v>
          </cell>
          <cell r="C38">
            <v>817055.69519616477</v>
          </cell>
        </row>
        <row r="39">
          <cell r="A39">
            <v>42500000</v>
          </cell>
          <cell r="C39">
            <v>857650.49135614</v>
          </cell>
        </row>
        <row r="40">
          <cell r="A40">
            <v>45000000</v>
          </cell>
          <cell r="C40">
            <v>897154.15082335845</v>
          </cell>
        </row>
        <row r="41">
          <cell r="A41">
            <v>47500000</v>
          </cell>
          <cell r="C41">
            <v>935590.00775624253</v>
          </cell>
        </row>
        <row r="42">
          <cell r="A42">
            <v>50000000</v>
          </cell>
          <cell r="C42">
            <v>972981.25168112665</v>
          </cell>
        </row>
      </sheetData>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ense Cat"/>
      <sheetName val="PRC Methods"/>
      <sheetName val="Response Stats"/>
      <sheetName val="Graph"/>
    </sheetNames>
    <sheetDataSet>
      <sheetData sheetId="0"/>
      <sheetData sheetId="1"/>
      <sheetData sheetId="2">
        <row r="2">
          <cell r="B2" t="str">
            <v>Januvia Samples</v>
          </cell>
          <cell r="C2" t="str">
            <v>Janumet + XR Samples</v>
          </cell>
          <cell r="D2" t="str">
            <v>Janvia Family Vouchers</v>
          </cell>
          <cell r="E2" t="str">
            <v>Janvia Family MMF</v>
          </cell>
          <cell r="F2" t="str">
            <v>Janvia Family HCC</v>
          </cell>
          <cell r="G2" t="str">
            <v>Janvia Family MCM</v>
          </cell>
          <cell r="H2" t="str">
            <v>Janvia Family HCC Acquisition</v>
          </cell>
          <cell r="I2" t="str">
            <v>Janvia Family Adherence Programs</v>
          </cell>
        </row>
        <row r="11">
          <cell r="A11" t="str">
            <v>Spend per Incr. TRx</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20"/>
  <sheetViews>
    <sheetView workbookViewId="0"/>
  </sheetViews>
  <sheetFormatPr defaultRowHeight="14.4" x14ac:dyDescent="0.3"/>
  <cols>
    <col min="2" max="2" width="34.88671875" customWidth="1"/>
    <col min="3" max="3" width="14.88671875" customWidth="1"/>
    <col min="4" max="4" width="16.109375" customWidth="1"/>
    <col min="5" max="5" width="13.5546875" customWidth="1"/>
    <col min="6" max="6" width="14.77734375" customWidth="1"/>
  </cols>
  <sheetData>
    <row r="4" spans="2:7" ht="57.6" x14ac:dyDescent="0.3">
      <c r="B4" s="15" t="s">
        <v>0</v>
      </c>
      <c r="C4" s="15" t="s">
        <v>11</v>
      </c>
      <c r="D4" s="15" t="s">
        <v>21</v>
      </c>
      <c r="E4" s="15" t="s">
        <v>23</v>
      </c>
    </row>
    <row r="5" spans="2:7" x14ac:dyDescent="0.3">
      <c r="B5" s="5" t="s">
        <v>1</v>
      </c>
      <c r="C5" s="6">
        <v>6814070</v>
      </c>
      <c r="D5" s="5" t="s">
        <v>22</v>
      </c>
      <c r="E5" s="5"/>
    </row>
    <row r="6" spans="2:7" x14ac:dyDescent="0.3">
      <c r="B6" s="7" t="s">
        <v>2</v>
      </c>
      <c r="C6" s="8">
        <v>19339428</v>
      </c>
      <c r="D6" s="7" t="s">
        <v>22</v>
      </c>
      <c r="E6" s="7"/>
    </row>
    <row r="7" spans="2:7" x14ac:dyDescent="0.3">
      <c r="B7" s="11" t="s">
        <v>13</v>
      </c>
      <c r="C7" s="8">
        <v>7818984</v>
      </c>
      <c r="D7" s="7" t="s">
        <v>15</v>
      </c>
      <c r="E7" s="8">
        <v>7818984</v>
      </c>
      <c r="F7" t="s">
        <v>14</v>
      </c>
    </row>
    <row r="8" spans="2:7" x14ac:dyDescent="0.3">
      <c r="B8" s="141" t="s">
        <v>3</v>
      </c>
      <c r="C8" s="142">
        <v>28078839</v>
      </c>
      <c r="D8" s="7" t="s">
        <v>16</v>
      </c>
      <c r="E8" s="8">
        <v>21605830</v>
      </c>
      <c r="F8" s="2">
        <v>21601934</v>
      </c>
      <c r="G8" t="s">
        <v>24</v>
      </c>
    </row>
    <row r="9" spans="2:7" x14ac:dyDescent="0.3">
      <c r="B9" s="141"/>
      <c r="C9" s="142"/>
      <c r="D9" s="7" t="s">
        <v>17</v>
      </c>
      <c r="E9" s="8">
        <v>3804716</v>
      </c>
      <c r="F9" t="s">
        <v>14</v>
      </c>
    </row>
    <row r="10" spans="2:7" x14ac:dyDescent="0.3">
      <c r="B10" s="11" t="s">
        <v>4</v>
      </c>
      <c r="C10" s="8">
        <v>8774444</v>
      </c>
      <c r="D10" s="7" t="s">
        <v>18</v>
      </c>
      <c r="E10" s="8">
        <v>4440000</v>
      </c>
      <c r="F10" t="s">
        <v>14</v>
      </c>
    </row>
    <row r="11" spans="2:7" x14ac:dyDescent="0.3">
      <c r="B11" s="7" t="s">
        <v>5</v>
      </c>
      <c r="C11" s="8">
        <v>4000000</v>
      </c>
      <c r="D11" s="7" t="s">
        <v>12</v>
      </c>
      <c r="E11" s="7"/>
    </row>
    <row r="12" spans="2:7" x14ac:dyDescent="0.3">
      <c r="B12" s="11" t="s">
        <v>6</v>
      </c>
      <c r="C12" s="8">
        <v>23081000</v>
      </c>
      <c r="D12" s="7" t="s">
        <v>19</v>
      </c>
      <c r="E12" s="8">
        <v>22954000</v>
      </c>
      <c r="F12" t="s">
        <v>14</v>
      </c>
    </row>
    <row r="13" spans="2:7" x14ac:dyDescent="0.3">
      <c r="B13" s="11" t="s">
        <v>7</v>
      </c>
      <c r="C13" s="8">
        <v>4782666</v>
      </c>
      <c r="D13" s="7" t="s">
        <v>15</v>
      </c>
      <c r="E13" s="8">
        <v>4782666</v>
      </c>
      <c r="F13" t="s">
        <v>14</v>
      </c>
    </row>
    <row r="14" spans="2:7" x14ac:dyDescent="0.3">
      <c r="B14" s="11" t="s">
        <v>8</v>
      </c>
      <c r="C14" s="8">
        <v>15700000</v>
      </c>
      <c r="D14" s="7" t="s">
        <v>15</v>
      </c>
      <c r="E14" s="8">
        <v>15700000</v>
      </c>
      <c r="F14" t="s">
        <v>14</v>
      </c>
    </row>
    <row r="15" spans="2:7" x14ac:dyDescent="0.3">
      <c r="B15" s="7" t="s">
        <v>9</v>
      </c>
      <c r="C15" s="8">
        <v>4295334</v>
      </c>
      <c r="D15" s="7" t="s">
        <v>22</v>
      </c>
      <c r="E15" s="7"/>
    </row>
    <row r="16" spans="2:7" x14ac:dyDescent="0.3">
      <c r="B16" s="9" t="s">
        <v>10</v>
      </c>
      <c r="C16" s="10">
        <v>4190900</v>
      </c>
      <c r="D16" s="9" t="s">
        <v>22</v>
      </c>
      <c r="E16" s="9"/>
    </row>
    <row r="17" spans="2:5" x14ac:dyDescent="0.3">
      <c r="B17" s="12" t="s">
        <v>20</v>
      </c>
      <c r="C17" s="13">
        <f>SUM(C5:C16)</f>
        <v>126875665</v>
      </c>
      <c r="D17" s="12"/>
      <c r="E17" s="14">
        <f>SUM(E5:E16)</f>
        <v>81106196</v>
      </c>
    </row>
    <row r="18" spans="2:5" x14ac:dyDescent="0.3">
      <c r="E18" s="16">
        <f>E17/C17</f>
        <v>0.6392573075380531</v>
      </c>
    </row>
    <row r="19" spans="2:5" x14ac:dyDescent="0.3">
      <c r="C19" s="2"/>
    </row>
    <row r="20" spans="2:5" x14ac:dyDescent="0.3">
      <c r="C20" s="3"/>
    </row>
  </sheetData>
  <mergeCells count="2">
    <mergeCell ref="B8:B9"/>
    <mergeCell ref="C8:C9"/>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3"/>
  <sheetViews>
    <sheetView workbookViewId="0">
      <selection activeCell="B18" sqref="B18"/>
    </sheetView>
  </sheetViews>
  <sheetFormatPr defaultRowHeight="14.4" x14ac:dyDescent="0.3"/>
  <cols>
    <col min="1" max="1" width="14.5546875" style="59" customWidth="1"/>
    <col min="2" max="2" width="13.77734375" style="59" customWidth="1"/>
    <col min="3" max="3" width="15.44140625" style="59" customWidth="1"/>
    <col min="4" max="4" width="0.6640625" style="59" customWidth="1"/>
    <col min="5" max="5" width="13.33203125" style="59" customWidth="1"/>
    <col min="6" max="6" width="0.6640625" style="59" customWidth="1"/>
    <col min="7" max="7" width="39.6640625" style="59" customWidth="1"/>
    <col min="8" max="16384" width="8.88671875" style="59"/>
  </cols>
  <sheetData>
    <row r="2" spans="1:7" s="103" customFormat="1" x14ac:dyDescent="0.3"/>
    <row r="3" spans="1:7" ht="34.799999999999997" customHeight="1" x14ac:dyDescent="0.3">
      <c r="A3" s="162" t="s">
        <v>119</v>
      </c>
      <c r="B3" s="167" t="s">
        <v>120</v>
      </c>
      <c r="C3" s="168"/>
      <c r="D3" s="168"/>
      <c r="E3" s="168"/>
      <c r="F3" s="169"/>
      <c r="G3" s="102"/>
    </row>
    <row r="4" spans="1:7" ht="49.8" customHeight="1" x14ac:dyDescent="0.3">
      <c r="A4" s="155"/>
      <c r="B4" s="83" t="s">
        <v>121</v>
      </c>
      <c r="C4" s="165" t="s">
        <v>122</v>
      </c>
      <c r="D4" s="166"/>
      <c r="E4" s="165" t="s">
        <v>123</v>
      </c>
      <c r="F4" s="166"/>
      <c r="G4" s="98" t="s">
        <v>124</v>
      </c>
    </row>
    <row r="5" spans="1:7" x14ac:dyDescent="0.3">
      <c r="A5" s="5" t="s">
        <v>89</v>
      </c>
      <c r="B5" s="66">
        <v>9540261</v>
      </c>
      <c r="C5" s="39">
        <v>9540261</v>
      </c>
      <c r="D5" s="92"/>
      <c r="E5" s="66">
        <v>9540261</v>
      </c>
      <c r="F5" s="92"/>
      <c r="G5" s="5" t="s">
        <v>125</v>
      </c>
    </row>
    <row r="6" spans="1:7" x14ac:dyDescent="0.3">
      <c r="A6" s="7" t="s">
        <v>90</v>
      </c>
      <c r="B6" s="67">
        <v>24856488</v>
      </c>
      <c r="C6" s="41">
        <v>24856488</v>
      </c>
      <c r="D6" s="92"/>
      <c r="E6" s="67">
        <v>24856488</v>
      </c>
      <c r="F6" s="92"/>
      <c r="G6" s="7" t="s">
        <v>125</v>
      </c>
    </row>
    <row r="7" spans="1:7" x14ac:dyDescent="0.3">
      <c r="A7" s="7" t="s">
        <v>92</v>
      </c>
      <c r="B7" s="67">
        <v>49238768</v>
      </c>
      <c r="C7" s="41">
        <v>47590037</v>
      </c>
      <c r="D7" s="90"/>
      <c r="E7" s="67">
        <v>54286825</v>
      </c>
      <c r="F7" s="88"/>
      <c r="G7" s="94" t="s">
        <v>127</v>
      </c>
    </row>
    <row r="8" spans="1:7" x14ac:dyDescent="0.3">
      <c r="A8" s="9" t="s">
        <v>93</v>
      </c>
      <c r="B8" s="68">
        <v>14130000</v>
      </c>
      <c r="C8" s="43">
        <v>14130000</v>
      </c>
      <c r="D8" s="92"/>
      <c r="E8" s="68">
        <v>14866009</v>
      </c>
      <c r="F8" s="88"/>
      <c r="G8" s="86" t="s">
        <v>126</v>
      </c>
    </row>
    <row r="9" spans="1:7" x14ac:dyDescent="0.3">
      <c r="A9" s="7" t="s">
        <v>91</v>
      </c>
      <c r="B9" s="67">
        <v>3424244</v>
      </c>
      <c r="C9" s="41">
        <v>3424244</v>
      </c>
      <c r="D9" s="91"/>
      <c r="E9" s="67">
        <v>4635086</v>
      </c>
      <c r="F9" s="87"/>
      <c r="G9" s="85" t="s">
        <v>126</v>
      </c>
    </row>
    <row r="10" spans="1:7" x14ac:dyDescent="0.3">
      <c r="A10" s="7" t="s">
        <v>29</v>
      </c>
      <c r="B10" s="67">
        <v>3401442</v>
      </c>
      <c r="C10" s="41">
        <v>3401442</v>
      </c>
      <c r="D10" s="92"/>
      <c r="E10" s="67">
        <v>3401442</v>
      </c>
      <c r="F10" s="92"/>
      <c r="G10" s="7" t="s">
        <v>125</v>
      </c>
    </row>
    <row r="11" spans="1:7" x14ac:dyDescent="0.3">
      <c r="A11" s="7" t="s">
        <v>33</v>
      </c>
      <c r="B11" s="67">
        <v>8162993</v>
      </c>
      <c r="C11" s="41">
        <v>3114936</v>
      </c>
      <c r="D11" s="90"/>
      <c r="E11" s="67">
        <v>8600882</v>
      </c>
      <c r="F11" s="89"/>
      <c r="G11" s="7" t="s">
        <v>128</v>
      </c>
    </row>
    <row r="12" spans="1:7" x14ac:dyDescent="0.3">
      <c r="A12" s="9" t="s">
        <v>99</v>
      </c>
      <c r="B12" s="68">
        <v>4304399</v>
      </c>
      <c r="C12" s="43">
        <v>4304399</v>
      </c>
      <c r="D12" s="92"/>
      <c r="E12" s="68">
        <v>4304399</v>
      </c>
      <c r="F12" s="92"/>
      <c r="G12" s="9" t="s">
        <v>125</v>
      </c>
    </row>
    <row r="13" spans="1:7" x14ac:dyDescent="0.3">
      <c r="G13" s="79"/>
    </row>
  </sheetData>
  <mergeCells count="4">
    <mergeCell ref="C4:D4"/>
    <mergeCell ref="E4:F4"/>
    <mergeCell ref="B3:F3"/>
    <mergeCell ref="A3:A4"/>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showGridLines="0" tabSelected="1" topLeftCell="A22" zoomScaleNormal="100" workbookViewId="0">
      <selection activeCell="I36" sqref="I36"/>
    </sheetView>
  </sheetViews>
  <sheetFormatPr defaultRowHeight="14.4" x14ac:dyDescent="0.3"/>
  <cols>
    <col min="1" max="1" width="13.77734375" style="103" customWidth="1"/>
    <col min="2" max="2" width="9.44140625" style="103" customWidth="1"/>
    <col min="3" max="3" width="8.33203125" style="103" customWidth="1"/>
    <col min="4" max="4" width="9.33203125" style="103" customWidth="1"/>
    <col min="5" max="5" width="9.5546875" style="103" customWidth="1"/>
    <col min="6" max="6" width="8.44140625" style="103" customWidth="1"/>
    <col min="7" max="7" width="7.6640625" style="103" customWidth="1"/>
    <col min="8" max="8" width="10.33203125" style="103" customWidth="1"/>
    <col min="9" max="9" width="11.88671875" style="103" customWidth="1"/>
    <col min="10" max="16384" width="8.88671875" style="103"/>
  </cols>
  <sheetData>
    <row r="1" spans="1:9" ht="52.8" customHeight="1" x14ac:dyDescent="0.3">
      <c r="A1" s="19"/>
      <c r="B1" s="82" t="str">
        <f>'[2]Response Stats'!B2</f>
        <v>Januvia Samples</v>
      </c>
      <c r="C1" s="82" t="str">
        <f>'[2]Response Stats'!C2</f>
        <v>Janumet + XR Samples</v>
      </c>
      <c r="D1" s="82" t="str">
        <f>'[2]Response Stats'!D2</f>
        <v>Janvia Family Vouchers</v>
      </c>
      <c r="E1" s="82" t="str">
        <f>'[2]Response Stats'!E2</f>
        <v>Janvia Family MMF</v>
      </c>
      <c r="F1" s="82" t="str">
        <f>'[2]Response Stats'!F2</f>
        <v>Janvia Family HCC</v>
      </c>
      <c r="G1" s="82" t="str">
        <f>'[2]Response Stats'!G2</f>
        <v>Janvia Family MCM</v>
      </c>
      <c r="H1" s="82" t="str">
        <f>'[2]Response Stats'!H2</f>
        <v>Janvia Family HCC Acquisition</v>
      </c>
      <c r="I1" s="82" t="str">
        <f>'[2]Response Stats'!I2</f>
        <v>Janvia Family Adherence Programs</v>
      </c>
    </row>
    <row r="2" spans="1:9" ht="28.2" customHeight="1" x14ac:dyDescent="0.3">
      <c r="A2" s="20" t="s">
        <v>129</v>
      </c>
      <c r="B2" s="97">
        <v>5991499</v>
      </c>
      <c r="C2" s="97">
        <v>15610435</v>
      </c>
      <c r="D2" s="97">
        <v>3804716</v>
      </c>
      <c r="E2" s="97">
        <v>3692448</v>
      </c>
      <c r="F2" s="97">
        <v>22434506</v>
      </c>
      <c r="G2" s="97">
        <v>7032507</v>
      </c>
      <c r="H2" s="97">
        <v>5685666</v>
      </c>
      <c r="I2" s="97">
        <v>15700000</v>
      </c>
    </row>
    <row r="3" spans="1:9" ht="25.2" customHeight="1" x14ac:dyDescent="0.3">
      <c r="A3" s="21" t="s">
        <v>131</v>
      </c>
      <c r="B3" s="101">
        <v>2310765</v>
      </c>
      <c r="C3" s="101">
        <v>2662665</v>
      </c>
      <c r="D3" s="101">
        <v>150561</v>
      </c>
      <c r="E3" s="101">
        <v>22356.67</v>
      </c>
      <c r="F3" s="101">
        <v>1564609.47</v>
      </c>
      <c r="G3" s="101">
        <v>344078.26</v>
      </c>
      <c r="H3" s="101">
        <v>107805.5</v>
      </c>
      <c r="I3" s="100">
        <v>360833</v>
      </c>
    </row>
    <row r="4" spans="1:9" ht="33" customHeight="1" x14ac:dyDescent="0.3">
      <c r="A4" s="30" t="str">
        <f>'[2]Response Stats'!A11</f>
        <v>Spend per Incr. TRx</v>
      </c>
      <c r="B4" s="31">
        <v>2.59</v>
      </c>
      <c r="C4" s="31">
        <v>5.86</v>
      </c>
      <c r="D4" s="31">
        <v>25.27</v>
      </c>
      <c r="E4" s="31">
        <v>165.16091171001764</v>
      </c>
      <c r="F4" s="31">
        <v>14.338725688525969</v>
      </c>
      <c r="G4" s="31">
        <v>20.438684501601468</v>
      </c>
      <c r="H4" s="31">
        <v>52.740036454540814</v>
      </c>
      <c r="I4" s="31">
        <v>43.510432804094968</v>
      </c>
    </row>
    <row r="5" spans="1:9" ht="37.799999999999997" customHeight="1" x14ac:dyDescent="0.3">
      <c r="A5" s="21" t="s">
        <v>52</v>
      </c>
      <c r="B5" s="24">
        <v>5.6185309784132324E-2</v>
      </c>
      <c r="C5" s="24">
        <v>0.14451439299123905</v>
      </c>
      <c r="D5" s="24">
        <v>2.5281703775411422E-3</v>
      </c>
      <c r="E5" s="25">
        <v>3.7541142303969022E-4</v>
      </c>
      <c r="F5" s="24">
        <v>2.6272797676669894E-2</v>
      </c>
      <c r="G5" s="24">
        <v>5.7777347531461761E-3</v>
      </c>
      <c r="H5" s="24">
        <v>1.8102613746369797E-3</v>
      </c>
      <c r="I5" s="33" t="s">
        <v>130</v>
      </c>
    </row>
    <row r="30" spans="1:5" ht="57.6" customHeight="1" x14ac:dyDescent="0.3">
      <c r="A30" s="20"/>
      <c r="B30" s="20" t="s">
        <v>133</v>
      </c>
      <c r="C30" s="20" t="s">
        <v>134</v>
      </c>
      <c r="D30" s="20" t="s">
        <v>49</v>
      </c>
      <c r="E30" s="20" t="s">
        <v>52</v>
      </c>
    </row>
    <row r="31" spans="1:5" ht="28.8" x14ac:dyDescent="0.3">
      <c r="A31" s="93" t="s">
        <v>48</v>
      </c>
      <c r="B31" s="104">
        <v>5991499</v>
      </c>
      <c r="C31" s="99">
        <v>2310765</v>
      </c>
      <c r="D31" s="96">
        <v>2.59</v>
      </c>
      <c r="E31" s="95">
        <v>5.6185309784132324E-2</v>
      </c>
    </row>
    <row r="32" spans="1:5" ht="28.8" x14ac:dyDescent="0.3">
      <c r="A32" s="93" t="s">
        <v>55</v>
      </c>
      <c r="B32" s="105">
        <v>15610435</v>
      </c>
      <c r="C32" s="101">
        <v>2662665</v>
      </c>
      <c r="D32" s="31">
        <v>5.86</v>
      </c>
      <c r="E32" s="24">
        <v>0.14451439299123905</v>
      </c>
    </row>
    <row r="33" spans="1:5" ht="28.8" x14ac:dyDescent="0.3">
      <c r="A33" s="93" t="s">
        <v>63</v>
      </c>
      <c r="B33" s="105">
        <v>3804716</v>
      </c>
      <c r="C33" s="101">
        <v>150561</v>
      </c>
      <c r="D33" s="31">
        <v>25.27</v>
      </c>
      <c r="E33" s="24">
        <v>2.5281703775411422E-3</v>
      </c>
    </row>
    <row r="34" spans="1:5" ht="28.8" x14ac:dyDescent="0.3">
      <c r="A34" s="93" t="s">
        <v>66</v>
      </c>
      <c r="B34" s="105">
        <v>3692448</v>
      </c>
      <c r="C34" s="101">
        <v>22356.67</v>
      </c>
      <c r="D34" s="31">
        <v>165.16091171001764</v>
      </c>
      <c r="E34" s="24">
        <v>3.7541142303969022E-4</v>
      </c>
    </row>
    <row r="35" spans="1:5" ht="28.8" x14ac:dyDescent="0.3">
      <c r="A35" s="93" t="s">
        <v>72</v>
      </c>
      <c r="B35" s="105">
        <v>22434506</v>
      </c>
      <c r="C35" s="101">
        <v>1564609.47</v>
      </c>
      <c r="D35" s="31">
        <v>14.338725688525969</v>
      </c>
      <c r="E35" s="24">
        <v>2.6272797676669894E-2</v>
      </c>
    </row>
    <row r="36" spans="1:5" ht="28.8" x14ac:dyDescent="0.3">
      <c r="A36" s="93" t="s">
        <v>74</v>
      </c>
      <c r="B36" s="105">
        <v>7032507</v>
      </c>
      <c r="C36" s="101">
        <v>344078.26</v>
      </c>
      <c r="D36" s="31">
        <v>20.438684501601468</v>
      </c>
      <c r="E36" s="24">
        <v>5.7777347531461761E-3</v>
      </c>
    </row>
    <row r="37" spans="1:5" ht="41.4" customHeight="1" x14ac:dyDescent="0.3">
      <c r="A37" s="93" t="s">
        <v>151</v>
      </c>
      <c r="B37" s="105">
        <v>5685666</v>
      </c>
      <c r="C37" s="101">
        <v>107805.5</v>
      </c>
      <c r="D37" s="31">
        <v>52.740036454540814</v>
      </c>
      <c r="E37" s="24">
        <v>1.8102613746369797E-3</v>
      </c>
    </row>
    <row r="38" spans="1:5" ht="43.2" x14ac:dyDescent="0.3">
      <c r="A38" s="93" t="s">
        <v>75</v>
      </c>
      <c r="B38" s="105">
        <v>15700000</v>
      </c>
      <c r="C38" s="101">
        <v>360833</v>
      </c>
      <c r="D38" s="31">
        <v>43.510432804094968</v>
      </c>
      <c r="E38" s="24" t="s">
        <v>132</v>
      </c>
    </row>
  </sheetData>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21"/>
  <sheetViews>
    <sheetView topLeftCell="A2" workbookViewId="0">
      <selection activeCell="B15" sqref="B15"/>
    </sheetView>
  </sheetViews>
  <sheetFormatPr defaultRowHeight="14.4" x14ac:dyDescent="0.3"/>
  <cols>
    <col min="2" max="2" width="21.109375" customWidth="1"/>
    <col min="3" max="3" width="39.88671875" customWidth="1"/>
    <col min="4" max="4" width="54" customWidth="1"/>
  </cols>
  <sheetData>
    <row r="4" spans="2:4" x14ac:dyDescent="0.3">
      <c r="B4" s="143" t="s">
        <v>25</v>
      </c>
      <c r="C4" s="143"/>
      <c r="D4" s="143"/>
    </row>
    <row r="5" spans="2:4" x14ac:dyDescent="0.3">
      <c r="B5" s="18" t="s">
        <v>26</v>
      </c>
      <c r="C5" s="18" t="s">
        <v>27</v>
      </c>
      <c r="D5" s="18" t="s">
        <v>42</v>
      </c>
    </row>
    <row r="6" spans="2:4" ht="28.8" x14ac:dyDescent="0.3">
      <c r="B6" s="17" t="s">
        <v>28</v>
      </c>
      <c r="C6" s="17" t="s">
        <v>40</v>
      </c>
      <c r="D6" s="17" t="s">
        <v>58</v>
      </c>
    </row>
    <row r="7" spans="2:4" ht="43.2" x14ac:dyDescent="0.3">
      <c r="B7" s="17" t="s">
        <v>17</v>
      </c>
      <c r="C7" s="17" t="s">
        <v>41</v>
      </c>
      <c r="D7" s="17" t="s">
        <v>43</v>
      </c>
    </row>
    <row r="8" spans="2:4" ht="36" customHeight="1" x14ac:dyDescent="0.3">
      <c r="B8" s="17" t="s">
        <v>29</v>
      </c>
      <c r="C8" s="17" t="s">
        <v>30</v>
      </c>
      <c r="D8" s="17" t="s">
        <v>31</v>
      </c>
    </row>
    <row r="9" spans="2:4" ht="38.4" customHeight="1" x14ac:dyDescent="0.3">
      <c r="B9" s="17" t="s">
        <v>32</v>
      </c>
      <c r="C9" s="144" t="s">
        <v>62</v>
      </c>
      <c r="D9" s="17" t="s">
        <v>37</v>
      </c>
    </row>
    <row r="10" spans="2:4" ht="40.799999999999997" customHeight="1" x14ac:dyDescent="0.3">
      <c r="B10" s="17" t="s">
        <v>33</v>
      </c>
      <c r="C10" s="144"/>
      <c r="D10" s="17" t="s">
        <v>36</v>
      </c>
    </row>
    <row r="11" spans="2:4" ht="34.799999999999997" customHeight="1" x14ac:dyDescent="0.3">
      <c r="B11" s="17" t="s">
        <v>34</v>
      </c>
      <c r="C11" s="144"/>
      <c r="D11" s="17" t="s">
        <v>38</v>
      </c>
    </row>
    <row r="12" spans="2:4" ht="40.200000000000003" customHeight="1" x14ac:dyDescent="0.3">
      <c r="B12" s="17" t="s">
        <v>35</v>
      </c>
      <c r="C12" s="144"/>
      <c r="D12" s="17" t="s">
        <v>44</v>
      </c>
    </row>
    <row r="13" spans="2:4" ht="18" customHeight="1" x14ac:dyDescent="0.3">
      <c r="B13" s="145" t="s">
        <v>39</v>
      </c>
      <c r="C13" s="145"/>
      <c r="D13" s="145"/>
    </row>
    <row r="14" spans="2:4" x14ac:dyDescent="0.3">
      <c r="B14" s="1"/>
      <c r="C14" s="1"/>
      <c r="D14" s="1"/>
    </row>
    <row r="15" spans="2:4" x14ac:dyDescent="0.3">
      <c r="B15" s="1"/>
      <c r="C15" s="1"/>
      <c r="D15" s="1"/>
    </row>
    <row r="16" spans="2:4" x14ac:dyDescent="0.3">
      <c r="B16" s="1"/>
      <c r="C16" s="1"/>
      <c r="D16" s="1"/>
    </row>
    <row r="17" spans="2:4" x14ac:dyDescent="0.3">
      <c r="B17" s="1"/>
      <c r="C17" s="1"/>
      <c r="D17" s="1"/>
    </row>
    <row r="18" spans="2:4" x14ac:dyDescent="0.3">
      <c r="B18" s="1"/>
      <c r="C18" s="1"/>
      <c r="D18" s="1"/>
    </row>
    <row r="19" spans="2:4" x14ac:dyDescent="0.3">
      <c r="B19" s="1"/>
      <c r="C19" s="1"/>
      <c r="D19" s="1"/>
    </row>
    <row r="20" spans="2:4" x14ac:dyDescent="0.3">
      <c r="B20" s="1"/>
      <c r="C20" s="1"/>
      <c r="D20" s="1"/>
    </row>
    <row r="21" spans="2:4" x14ac:dyDescent="0.3">
      <c r="B21" s="4"/>
      <c r="C21" s="4"/>
      <c r="D21" s="4"/>
    </row>
  </sheetData>
  <mergeCells count="3">
    <mergeCell ref="B4:D4"/>
    <mergeCell ref="C9:C12"/>
    <mergeCell ref="B13:D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3"/>
  <sheetViews>
    <sheetView workbookViewId="0">
      <selection activeCell="J3" sqref="J3"/>
    </sheetView>
  </sheetViews>
  <sheetFormatPr defaultRowHeight="14.4" x14ac:dyDescent="0.3"/>
  <cols>
    <col min="1" max="1" width="15.88671875" customWidth="1"/>
    <col min="2" max="2" width="11.33203125" customWidth="1"/>
    <col min="3" max="3" width="12.21875" customWidth="1"/>
    <col min="4" max="4" width="11.77734375" customWidth="1"/>
    <col min="5" max="5" width="16.5546875" customWidth="1"/>
    <col min="6" max="6" width="12.5546875" customWidth="1"/>
    <col min="7" max="7" width="11.6640625" customWidth="1"/>
    <col min="8" max="9" width="13" customWidth="1"/>
  </cols>
  <sheetData>
    <row r="2" spans="1:9" ht="43.2" x14ac:dyDescent="0.3">
      <c r="A2" s="19"/>
      <c r="B2" s="20" t="s">
        <v>48</v>
      </c>
      <c r="C2" s="20" t="s">
        <v>55</v>
      </c>
      <c r="D2" s="20" t="s">
        <v>63</v>
      </c>
      <c r="E2" s="20" t="s">
        <v>66</v>
      </c>
      <c r="F2" s="20" t="s">
        <v>72</v>
      </c>
      <c r="G2" s="20" t="s">
        <v>74</v>
      </c>
      <c r="H2" s="20" t="s">
        <v>150</v>
      </c>
      <c r="I2" s="20" t="s">
        <v>75</v>
      </c>
    </row>
    <row r="3" spans="1:9" ht="31.8" customHeight="1" x14ac:dyDescent="0.3">
      <c r="A3" s="21" t="s">
        <v>83</v>
      </c>
      <c r="B3" s="17" t="s">
        <v>50</v>
      </c>
      <c r="C3" s="17" t="s">
        <v>50</v>
      </c>
      <c r="D3" s="17" t="s">
        <v>60</v>
      </c>
      <c r="E3" s="17" t="s">
        <v>60</v>
      </c>
      <c r="F3" s="147" t="s">
        <v>73</v>
      </c>
      <c r="G3" s="147"/>
      <c r="H3" s="147"/>
      <c r="I3" s="147"/>
    </row>
    <row r="4" spans="1:9" ht="75" customHeight="1" x14ac:dyDescent="0.3">
      <c r="A4" s="21" t="s">
        <v>45</v>
      </c>
      <c r="B4" s="17" t="s">
        <v>51</v>
      </c>
      <c r="C4" s="17" t="s">
        <v>51</v>
      </c>
      <c r="D4" s="17" t="s">
        <v>61</v>
      </c>
      <c r="E4" s="17" t="s">
        <v>67</v>
      </c>
      <c r="F4" s="147" t="s">
        <v>76</v>
      </c>
      <c r="G4" s="147"/>
      <c r="H4" s="147"/>
      <c r="I4" s="147"/>
    </row>
    <row r="5" spans="1:9" x14ac:dyDescent="0.3">
      <c r="A5" s="21" t="s">
        <v>68</v>
      </c>
      <c r="B5" s="146">
        <v>5991499</v>
      </c>
      <c r="C5" s="146">
        <v>15610435</v>
      </c>
      <c r="D5" s="146">
        <v>3804716</v>
      </c>
      <c r="E5" s="22">
        <v>4440000</v>
      </c>
      <c r="F5" s="22">
        <v>22954000</v>
      </c>
      <c r="G5" s="22">
        <v>7818984</v>
      </c>
      <c r="H5" s="22">
        <v>4782666</v>
      </c>
      <c r="I5" s="148">
        <v>15700000</v>
      </c>
    </row>
    <row r="6" spans="1:9" x14ac:dyDescent="0.3">
      <c r="A6" s="21" t="s">
        <v>69</v>
      </c>
      <c r="B6" s="146"/>
      <c r="C6" s="146"/>
      <c r="D6" s="146"/>
      <c r="E6" s="22">
        <v>3692448</v>
      </c>
      <c r="F6" s="22">
        <v>22434506</v>
      </c>
      <c r="G6" s="22">
        <v>7032507</v>
      </c>
      <c r="H6" s="22">
        <v>5685666</v>
      </c>
      <c r="I6" s="149"/>
    </row>
    <row r="7" spans="1:9" x14ac:dyDescent="0.3">
      <c r="A7" s="21" t="s">
        <v>46</v>
      </c>
      <c r="B7" s="23">
        <v>200413</v>
      </c>
      <c r="C7" s="23">
        <v>230934</v>
      </c>
      <c r="D7" s="23">
        <v>13058</v>
      </c>
      <c r="E7" s="23">
        <v>1939</v>
      </c>
      <c r="F7" s="23">
        <v>135699</v>
      </c>
      <c r="G7" s="23">
        <v>29842</v>
      </c>
      <c r="H7" s="23">
        <v>9350</v>
      </c>
      <c r="I7" s="23"/>
    </row>
    <row r="8" spans="1:9" x14ac:dyDescent="0.3">
      <c r="A8" s="21" t="s">
        <v>59</v>
      </c>
      <c r="B8" s="23">
        <v>3567000</v>
      </c>
      <c r="C8" s="23">
        <v>1598000</v>
      </c>
      <c r="D8" s="23">
        <v>5165000</v>
      </c>
      <c r="E8" s="23">
        <v>5165000</v>
      </c>
      <c r="F8" s="23">
        <v>5165000</v>
      </c>
      <c r="G8" s="23">
        <v>5165000</v>
      </c>
      <c r="H8" s="23">
        <v>5165000</v>
      </c>
      <c r="I8" s="23"/>
    </row>
    <row r="9" spans="1:9" ht="28.8" x14ac:dyDescent="0.3">
      <c r="A9" s="21" t="s">
        <v>52</v>
      </c>
      <c r="B9" s="24">
        <f t="shared" ref="B9:H9" si="0">B7/B8</f>
        <v>5.6185309784132324E-2</v>
      </c>
      <c r="C9" s="24">
        <f t="shared" si="0"/>
        <v>0.14451439299123905</v>
      </c>
      <c r="D9" s="24">
        <f t="shared" si="0"/>
        <v>2.5281703775411422E-3</v>
      </c>
      <c r="E9" s="25">
        <f t="shared" si="0"/>
        <v>3.7541142303969022E-4</v>
      </c>
      <c r="F9" s="24">
        <f t="shared" si="0"/>
        <v>2.6272797676669894E-2</v>
      </c>
      <c r="G9" s="24">
        <f t="shared" si="0"/>
        <v>5.7777347531461761E-3</v>
      </c>
      <c r="H9" s="24">
        <f t="shared" si="0"/>
        <v>1.8102613746369797E-3</v>
      </c>
      <c r="I9" s="33" t="s">
        <v>84</v>
      </c>
    </row>
    <row r="10" spans="1:9" x14ac:dyDescent="0.3">
      <c r="A10" s="21" t="s">
        <v>47</v>
      </c>
      <c r="B10" s="26">
        <v>2310765</v>
      </c>
      <c r="C10" s="26">
        <v>2662665</v>
      </c>
      <c r="D10" s="26">
        <v>150561</v>
      </c>
      <c r="E10" s="26">
        <f>E7*11.53</f>
        <v>22356.67</v>
      </c>
      <c r="F10" s="26">
        <f>F7*11.53</f>
        <v>1564609.47</v>
      </c>
      <c r="G10" s="26">
        <f>G7*11.53</f>
        <v>344078.26</v>
      </c>
      <c r="H10" s="26">
        <f>H7*11.53</f>
        <v>107805.5</v>
      </c>
      <c r="I10" s="23">
        <v>360833</v>
      </c>
    </row>
    <row r="11" spans="1:9" ht="28.8" x14ac:dyDescent="0.3">
      <c r="A11" s="30" t="s">
        <v>49</v>
      </c>
      <c r="B11" s="31">
        <v>2.59</v>
      </c>
      <c r="C11" s="31">
        <v>5.86</v>
      </c>
      <c r="D11" s="31">
        <v>25.27</v>
      </c>
      <c r="E11" s="31">
        <f>E6/E10</f>
        <v>165.16091171001764</v>
      </c>
      <c r="F11" s="31">
        <f>F6/F10</f>
        <v>14.338725688525969</v>
      </c>
      <c r="G11" s="31">
        <f>G6/G10</f>
        <v>20.438684501601468</v>
      </c>
      <c r="H11" s="31">
        <f>H6/H10</f>
        <v>52.740036454540814</v>
      </c>
      <c r="I11" s="31">
        <f>I5/I10</f>
        <v>43.510432804094968</v>
      </c>
    </row>
    <row r="12" spans="1:9" ht="28.8" x14ac:dyDescent="0.3">
      <c r="A12" s="21" t="s">
        <v>86</v>
      </c>
      <c r="B12" s="27" t="s">
        <v>53</v>
      </c>
      <c r="C12" s="27" t="s">
        <v>56</v>
      </c>
      <c r="D12" s="27" t="s">
        <v>64</v>
      </c>
      <c r="E12" s="27" t="s">
        <v>70</v>
      </c>
      <c r="F12" s="27" t="s">
        <v>77</v>
      </c>
      <c r="G12" s="27" t="s">
        <v>79</v>
      </c>
      <c r="H12" s="27" t="s">
        <v>81</v>
      </c>
      <c r="I12" s="27" t="s">
        <v>85</v>
      </c>
    </row>
    <row r="13" spans="1:9" ht="43.2" x14ac:dyDescent="0.3">
      <c r="A13" s="21" t="s">
        <v>87</v>
      </c>
      <c r="B13" s="28" t="s">
        <v>54</v>
      </c>
      <c r="C13" s="28" t="s">
        <v>57</v>
      </c>
      <c r="D13" s="28" t="s">
        <v>65</v>
      </c>
      <c r="E13" s="28" t="s">
        <v>71</v>
      </c>
      <c r="F13" s="28" t="s">
        <v>78</v>
      </c>
      <c r="G13" s="28" t="s">
        <v>80</v>
      </c>
      <c r="H13" s="29" t="s">
        <v>82</v>
      </c>
      <c r="I13" s="32" t="s">
        <v>88</v>
      </c>
    </row>
  </sheetData>
  <mergeCells count="6">
    <mergeCell ref="B5:B6"/>
    <mergeCell ref="C5:C6"/>
    <mergeCell ref="D5:D6"/>
    <mergeCell ref="F3:I3"/>
    <mergeCell ref="F4:I4"/>
    <mergeCell ref="I5:I6"/>
  </mergeCells>
  <pageMargins left="0.7" right="0.7" top="0.75" bottom="0.75" header="0.3" footer="0.3"/>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27"/>
  <sheetViews>
    <sheetView workbookViewId="0">
      <selection activeCell="J4" sqref="J4:M12"/>
    </sheetView>
  </sheetViews>
  <sheetFormatPr defaultRowHeight="14.4" x14ac:dyDescent="0.3"/>
  <cols>
    <col min="1" max="1" width="14.5546875" customWidth="1"/>
    <col min="2" max="2" width="7.21875" customWidth="1"/>
    <col min="3" max="3" width="8.6640625" customWidth="1"/>
    <col min="4" max="4" width="8.77734375" customWidth="1"/>
    <col min="5" max="5" width="7.21875" customWidth="1"/>
    <col min="6" max="6" width="0.6640625" customWidth="1"/>
    <col min="7" max="7" width="7.77734375" customWidth="1"/>
    <col min="9" max="9" width="14.88671875" customWidth="1"/>
    <col min="10" max="10" width="7.33203125" customWidth="1"/>
    <col min="11" max="11" width="8" customWidth="1"/>
    <col min="12" max="12" width="7.5546875" customWidth="1"/>
    <col min="13" max="13" width="8.21875" customWidth="1"/>
    <col min="15" max="15" width="11.44140625" bestFit="1" customWidth="1"/>
  </cols>
  <sheetData>
    <row r="2" spans="1:16" ht="27" customHeight="1" x14ac:dyDescent="0.3">
      <c r="A2" s="150" t="s">
        <v>105</v>
      </c>
      <c r="B2" s="150" t="s">
        <v>101</v>
      </c>
      <c r="C2" s="150"/>
      <c r="D2" s="150"/>
      <c r="E2" s="150"/>
      <c r="F2" s="150"/>
      <c r="G2" s="150"/>
      <c r="I2" s="157" t="s">
        <v>141</v>
      </c>
      <c r="J2" s="150" t="s">
        <v>135</v>
      </c>
      <c r="K2" s="150"/>
      <c r="L2" s="150"/>
      <c r="M2" s="150" t="s">
        <v>136</v>
      </c>
    </row>
    <row r="3" spans="1:16" ht="29.4" customHeight="1" x14ac:dyDescent="0.3">
      <c r="A3" s="156"/>
      <c r="B3" s="34" t="s">
        <v>94</v>
      </c>
      <c r="C3" s="35" t="s">
        <v>95</v>
      </c>
      <c r="D3" s="35" t="s">
        <v>96</v>
      </c>
      <c r="E3" s="151" t="s">
        <v>97</v>
      </c>
      <c r="F3" s="152"/>
      <c r="G3" s="35" t="s">
        <v>98</v>
      </c>
      <c r="I3" s="156"/>
      <c r="J3" s="84" t="s">
        <v>94</v>
      </c>
      <c r="K3" s="114" t="s">
        <v>97</v>
      </c>
      <c r="L3" s="84" t="s">
        <v>100</v>
      </c>
      <c r="M3" s="150"/>
      <c r="O3" s="35" t="s">
        <v>102</v>
      </c>
      <c r="P3" s="35" t="s">
        <v>103</v>
      </c>
    </row>
    <row r="4" spans="1:16" x14ac:dyDescent="0.3">
      <c r="A4" s="5" t="s">
        <v>89</v>
      </c>
      <c r="B4" s="39">
        <v>5991499</v>
      </c>
      <c r="C4" s="39">
        <v>5392349</v>
      </c>
      <c r="D4" s="39">
        <v>9540261</v>
      </c>
      <c r="E4" s="51">
        <v>9540261</v>
      </c>
      <c r="F4" s="46"/>
      <c r="G4" s="40">
        <f>(E4-B4)/B4</f>
        <v>0.59229952304089506</v>
      </c>
      <c r="I4" s="118" t="s">
        <v>89</v>
      </c>
      <c r="J4" s="126">
        <v>2310765</v>
      </c>
      <c r="K4" s="117">
        <v>3650468</v>
      </c>
      <c r="L4" s="128">
        <f>K4-J4</f>
        <v>1339703</v>
      </c>
      <c r="M4" s="128">
        <f>0.34*K4</f>
        <v>1241159.1200000001</v>
      </c>
      <c r="O4" s="39">
        <f>B4-C4</f>
        <v>599150</v>
      </c>
      <c r="P4" s="39">
        <f>D4-B4</f>
        <v>3548762</v>
      </c>
    </row>
    <row r="5" spans="1:16" x14ac:dyDescent="0.3">
      <c r="A5" s="7" t="s">
        <v>90</v>
      </c>
      <c r="B5" s="41">
        <v>15610435</v>
      </c>
      <c r="C5" s="41">
        <v>14049392</v>
      </c>
      <c r="D5" s="41">
        <v>24856488</v>
      </c>
      <c r="E5" s="52">
        <v>24856488</v>
      </c>
      <c r="F5" s="46"/>
      <c r="G5" s="42">
        <f t="shared" ref="G5:G12" si="0">(E5-B5)/B5</f>
        <v>0.59229950991115876</v>
      </c>
      <c r="I5" s="125" t="s">
        <v>90</v>
      </c>
      <c r="J5" s="115">
        <v>2662665</v>
      </c>
      <c r="K5" s="122">
        <v>4242254</v>
      </c>
      <c r="L5" s="123">
        <f t="shared" ref="L5:L11" si="1">K5-J5</f>
        <v>1579589</v>
      </c>
      <c r="M5" s="123">
        <f t="shared" ref="M5:M11" si="2">0.34*K5</f>
        <v>1442366.36</v>
      </c>
      <c r="O5" s="41">
        <f t="shared" ref="O5:O12" si="3">B5-C5</f>
        <v>1561043</v>
      </c>
      <c r="P5" s="41">
        <f t="shared" ref="P5:P12" si="4">D5-B5</f>
        <v>9246053</v>
      </c>
    </row>
    <row r="6" spans="1:16" x14ac:dyDescent="0.3">
      <c r="A6" s="7" t="s">
        <v>92</v>
      </c>
      <c r="B6" s="41">
        <v>22954000</v>
      </c>
      <c r="C6" s="41">
        <v>20658600</v>
      </c>
      <c r="D6" s="41">
        <v>59237226</v>
      </c>
      <c r="E6" s="52">
        <v>49238768</v>
      </c>
      <c r="F6" s="46"/>
      <c r="G6" s="42">
        <f>(E6-B6)/B6</f>
        <v>1.1451062124248497</v>
      </c>
      <c r="I6" s="125" t="s">
        <v>92</v>
      </c>
      <c r="J6" s="115">
        <v>1595892</v>
      </c>
      <c r="K6" s="122">
        <v>2932386</v>
      </c>
      <c r="L6" s="123">
        <f>K6-J6</f>
        <v>1336494</v>
      </c>
      <c r="M6" s="123">
        <f>0.34*K6</f>
        <v>997011.24000000011</v>
      </c>
      <c r="O6" s="41">
        <f>B6-C6</f>
        <v>2295400</v>
      </c>
      <c r="P6" s="41">
        <f>D6-B6</f>
        <v>36283226</v>
      </c>
    </row>
    <row r="7" spans="1:16" x14ac:dyDescent="0.3">
      <c r="A7" s="9" t="s">
        <v>93</v>
      </c>
      <c r="B7" s="43">
        <v>15700000</v>
      </c>
      <c r="C7" s="43">
        <v>14130000</v>
      </c>
      <c r="D7" s="43">
        <v>17270000</v>
      </c>
      <c r="E7" s="53">
        <v>14130000</v>
      </c>
      <c r="F7" s="48"/>
      <c r="G7" s="44">
        <f>(E7-B7)/B7</f>
        <v>-0.1</v>
      </c>
      <c r="I7" s="119" t="s">
        <v>93</v>
      </c>
      <c r="J7" s="124">
        <v>360833</v>
      </c>
      <c r="K7" s="127">
        <v>327223</v>
      </c>
      <c r="L7" s="121">
        <f>K7-J7</f>
        <v>-33610</v>
      </c>
      <c r="M7" s="121">
        <f>0.54*K7</f>
        <v>176700.42</v>
      </c>
      <c r="O7" s="43">
        <f>B7-C7</f>
        <v>1570000</v>
      </c>
      <c r="P7" s="43">
        <f>D7-B7</f>
        <v>1570000</v>
      </c>
    </row>
    <row r="8" spans="1:16" x14ac:dyDescent="0.3">
      <c r="A8" s="7" t="s">
        <v>91</v>
      </c>
      <c r="B8" s="41">
        <v>3804716</v>
      </c>
      <c r="C8" s="41">
        <v>3424244</v>
      </c>
      <c r="D8" s="41">
        <v>4635086</v>
      </c>
      <c r="E8" s="52">
        <v>3424244</v>
      </c>
      <c r="F8" s="63"/>
      <c r="G8" s="42">
        <f>(E8-B8)/B8</f>
        <v>-0.1000001051326827</v>
      </c>
      <c r="I8" s="125" t="s">
        <v>91</v>
      </c>
      <c r="J8" s="135">
        <v>150561</v>
      </c>
      <c r="K8" s="132">
        <v>135504</v>
      </c>
      <c r="L8" s="133">
        <f>K8-J8</f>
        <v>-15057</v>
      </c>
      <c r="M8" s="133">
        <f>0.34*K8</f>
        <v>46071.360000000001</v>
      </c>
      <c r="O8" s="41">
        <f>B8-C8</f>
        <v>380472</v>
      </c>
      <c r="P8" s="41">
        <f>D8-B8</f>
        <v>830370</v>
      </c>
    </row>
    <row r="9" spans="1:16" x14ac:dyDescent="0.3">
      <c r="A9" s="7" t="s">
        <v>29</v>
      </c>
      <c r="B9" s="41">
        <v>4440000</v>
      </c>
      <c r="C9" s="41">
        <v>3401442</v>
      </c>
      <c r="D9" s="41">
        <v>4884000</v>
      </c>
      <c r="E9" s="52">
        <v>3401442</v>
      </c>
      <c r="F9" s="64"/>
      <c r="G9" s="42">
        <f>(E9-B9)/B9</f>
        <v>-0.23390945945945946</v>
      </c>
      <c r="I9" s="125" t="s">
        <v>29</v>
      </c>
      <c r="J9" s="135">
        <v>25689</v>
      </c>
      <c r="K9" s="132">
        <v>21008</v>
      </c>
      <c r="L9" s="133">
        <f>K9-J9</f>
        <v>-4681</v>
      </c>
      <c r="M9" s="133">
        <f>0.34*K9</f>
        <v>7142.72</v>
      </c>
      <c r="O9" s="41">
        <f>B9-C9</f>
        <v>1038558</v>
      </c>
      <c r="P9" s="41">
        <f>D9-B9</f>
        <v>444000</v>
      </c>
    </row>
    <row r="10" spans="1:16" x14ac:dyDescent="0.3">
      <c r="A10" s="7" t="s">
        <v>33</v>
      </c>
      <c r="B10" s="41">
        <v>7818984</v>
      </c>
      <c r="C10" s="41">
        <v>3114936</v>
      </c>
      <c r="D10" s="41">
        <v>8600882</v>
      </c>
      <c r="E10" s="52">
        <v>8162993</v>
      </c>
      <c r="F10" s="46"/>
      <c r="G10" s="42">
        <f>(E10-B10)/B10</f>
        <v>4.3996636903208909E-2</v>
      </c>
      <c r="I10" s="125" t="s">
        <v>33</v>
      </c>
      <c r="J10" s="135">
        <v>378283</v>
      </c>
      <c r="K10" s="132">
        <v>392995</v>
      </c>
      <c r="L10" s="133">
        <f>K10-J10</f>
        <v>14712</v>
      </c>
      <c r="M10" s="133">
        <f>0.34*K10</f>
        <v>133618.30000000002</v>
      </c>
      <c r="O10" s="41">
        <f t="shared" si="3"/>
        <v>4704048</v>
      </c>
      <c r="P10" s="41">
        <f t="shared" si="4"/>
        <v>781898</v>
      </c>
    </row>
    <row r="11" spans="1:16" x14ac:dyDescent="0.3">
      <c r="A11" s="7" t="s">
        <v>99</v>
      </c>
      <c r="B11" s="41">
        <v>4782666</v>
      </c>
      <c r="C11" s="41">
        <v>4304399</v>
      </c>
      <c r="D11" s="41">
        <v>5260933</v>
      </c>
      <c r="E11" s="52">
        <v>4304399</v>
      </c>
      <c r="F11" s="48"/>
      <c r="G11" s="42">
        <f t="shared" si="0"/>
        <v>-0.10000008363536153</v>
      </c>
      <c r="I11" s="125" t="s">
        <v>99</v>
      </c>
      <c r="J11" s="134">
        <v>91344</v>
      </c>
      <c r="K11" s="136">
        <v>82528</v>
      </c>
      <c r="L11" s="131">
        <f t="shared" si="1"/>
        <v>-8816</v>
      </c>
      <c r="M11" s="131">
        <f t="shared" si="2"/>
        <v>28059.52</v>
      </c>
      <c r="O11" s="41">
        <f t="shared" si="3"/>
        <v>478267</v>
      </c>
      <c r="P11" s="41">
        <f t="shared" si="4"/>
        <v>478267</v>
      </c>
    </row>
    <row r="12" spans="1:16" ht="13.8" customHeight="1" thickBot="1" x14ac:dyDescent="0.35">
      <c r="A12" s="36" t="s">
        <v>20</v>
      </c>
      <c r="B12" s="37">
        <f>SUM(B4:B11)</f>
        <v>81102300</v>
      </c>
      <c r="C12" s="37">
        <v>117058595</v>
      </c>
      <c r="D12" s="37">
        <v>117058597</v>
      </c>
      <c r="E12" s="54">
        <f>SUM(E4:E11)</f>
        <v>117058595</v>
      </c>
      <c r="F12" s="46"/>
      <c r="G12" s="38">
        <f t="shared" si="0"/>
        <v>0.44334494829369819</v>
      </c>
      <c r="I12" s="107" t="s">
        <v>140</v>
      </c>
      <c r="J12" s="120">
        <f>SUM(J4:J11)</f>
        <v>7576032</v>
      </c>
      <c r="K12" s="130">
        <f>SUM(K4:K11)</f>
        <v>11784366</v>
      </c>
      <c r="L12" s="120">
        <f>SUM(L4:L11)</f>
        <v>4208334</v>
      </c>
      <c r="M12" s="120">
        <f>SUM(M4:M11)</f>
        <v>4072129.0400000005</v>
      </c>
      <c r="O12" s="37">
        <f t="shared" si="3"/>
        <v>-35956295</v>
      </c>
      <c r="P12" s="37">
        <f t="shared" si="4"/>
        <v>35956297</v>
      </c>
    </row>
    <row r="13" spans="1:16" ht="15" thickTop="1" x14ac:dyDescent="0.3">
      <c r="E13" s="49"/>
      <c r="I13" s="154" t="s">
        <v>137</v>
      </c>
      <c r="J13" s="153" t="s">
        <v>139</v>
      </c>
      <c r="K13" s="153"/>
      <c r="L13" s="153"/>
      <c r="M13" s="106" t="s">
        <v>138</v>
      </c>
    </row>
    <row r="14" spans="1:16" ht="31.2" customHeight="1" x14ac:dyDescent="0.3">
      <c r="I14" s="155"/>
      <c r="J14" s="50">
        <f>SUM(J4:J11)</f>
        <v>7576032</v>
      </c>
      <c r="K14" s="65">
        <f>SUM(K4:K11)</f>
        <v>11784366</v>
      </c>
      <c r="L14" s="50">
        <f>SUM(L4:L11)</f>
        <v>4208334</v>
      </c>
      <c r="M14" s="50">
        <f>SUM(M4:M11)</f>
        <v>4072129.0400000005</v>
      </c>
    </row>
    <row r="15" spans="1:16" x14ac:dyDescent="0.3">
      <c r="L15" s="45">
        <f>L14/J14</f>
        <v>0.555479966293701</v>
      </c>
    </row>
    <row r="19" spans="9:11" x14ac:dyDescent="0.3">
      <c r="I19" s="137" t="s">
        <v>104</v>
      </c>
      <c r="J19" s="139">
        <v>2310765</v>
      </c>
      <c r="K19" s="139">
        <v>3650468</v>
      </c>
    </row>
    <row r="20" spans="9:11" x14ac:dyDescent="0.3">
      <c r="I20" s="138" t="s">
        <v>104</v>
      </c>
      <c r="J20" s="140">
        <v>2662665</v>
      </c>
      <c r="K20" s="140">
        <v>4242254</v>
      </c>
    </row>
    <row r="21" spans="9:11" x14ac:dyDescent="0.3">
      <c r="I21" s="138" t="s">
        <v>92</v>
      </c>
      <c r="J21" s="140">
        <v>1595892</v>
      </c>
      <c r="K21" s="140">
        <v>2932386</v>
      </c>
    </row>
    <row r="22" spans="9:11" x14ac:dyDescent="0.3">
      <c r="I22" s="138" t="s">
        <v>93</v>
      </c>
      <c r="J22" s="140">
        <v>360833</v>
      </c>
      <c r="K22" s="140">
        <v>327223</v>
      </c>
    </row>
    <row r="23" spans="9:11" x14ac:dyDescent="0.3">
      <c r="I23" s="138" t="s">
        <v>91</v>
      </c>
      <c r="J23" s="140">
        <v>150561</v>
      </c>
      <c r="K23" s="140">
        <v>135504</v>
      </c>
    </row>
    <row r="24" spans="9:11" x14ac:dyDescent="0.3">
      <c r="I24" s="138" t="s">
        <v>29</v>
      </c>
      <c r="J24" s="140">
        <v>25689</v>
      </c>
      <c r="K24" s="140">
        <v>21008</v>
      </c>
    </row>
    <row r="25" spans="9:11" x14ac:dyDescent="0.3">
      <c r="I25" s="138" t="s">
        <v>33</v>
      </c>
      <c r="J25" s="140">
        <v>378283</v>
      </c>
      <c r="K25" s="140">
        <v>392995</v>
      </c>
    </row>
    <row r="26" spans="9:11" x14ac:dyDescent="0.3">
      <c r="I26" s="138" t="s">
        <v>99</v>
      </c>
      <c r="J26" s="140">
        <v>91344</v>
      </c>
      <c r="K26" s="140">
        <v>82528</v>
      </c>
    </row>
    <row r="27" spans="9:11" x14ac:dyDescent="0.3">
      <c r="J27" s="58">
        <v>741618729</v>
      </c>
    </row>
  </sheetData>
  <mergeCells count="8">
    <mergeCell ref="M2:M3"/>
    <mergeCell ref="E3:F3"/>
    <mergeCell ref="J13:L13"/>
    <mergeCell ref="I13:I14"/>
    <mergeCell ref="A2:A3"/>
    <mergeCell ref="B2:G2"/>
    <mergeCell ref="I2:I3"/>
    <mergeCell ref="J2:L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15"/>
  <sheetViews>
    <sheetView workbookViewId="0">
      <selection activeCell="A2" sqref="A2:G12"/>
    </sheetView>
  </sheetViews>
  <sheetFormatPr defaultRowHeight="14.4" x14ac:dyDescent="0.3"/>
  <cols>
    <col min="1" max="1" width="14.5546875" style="59" customWidth="1"/>
    <col min="2" max="2" width="7.21875" style="59" customWidth="1"/>
    <col min="3" max="3" width="8.6640625" style="59" customWidth="1"/>
    <col min="4" max="4" width="8.77734375" style="59" customWidth="1"/>
    <col min="5" max="5" width="7.21875" style="59" customWidth="1"/>
    <col min="6" max="6" width="0.6640625" style="59" customWidth="1"/>
    <col min="7" max="7" width="7.77734375" style="59" customWidth="1"/>
    <col min="8" max="8" width="8.88671875" style="59"/>
    <col min="9" max="9" width="15.109375" style="59" customWidth="1"/>
    <col min="10" max="10" width="7.33203125" style="59" customWidth="1"/>
    <col min="11" max="11" width="8" style="59" customWidth="1"/>
    <col min="12" max="12" width="7.5546875" style="59" customWidth="1"/>
    <col min="13" max="13" width="8.21875" style="59" customWidth="1"/>
    <col min="14" max="14" width="8.88671875" style="59"/>
    <col min="15" max="15" width="11.44140625" style="59" bestFit="1" customWidth="1"/>
    <col min="16" max="17" width="8.88671875" style="59"/>
    <col min="18" max="18" width="23.109375" style="59" customWidth="1"/>
    <col min="19" max="16384" width="8.88671875" style="59"/>
  </cols>
  <sheetData>
    <row r="2" spans="1:18" ht="16.2" customHeight="1" x14ac:dyDescent="0.3">
      <c r="A2" s="150" t="s">
        <v>107</v>
      </c>
      <c r="B2" s="150" t="s">
        <v>101</v>
      </c>
      <c r="C2" s="150"/>
      <c r="D2" s="150"/>
      <c r="E2" s="150"/>
      <c r="F2" s="150"/>
      <c r="G2" s="150"/>
      <c r="I2" s="150" t="s">
        <v>142</v>
      </c>
      <c r="J2" s="150" t="s">
        <v>135</v>
      </c>
      <c r="K2" s="150"/>
      <c r="L2" s="150"/>
      <c r="M2" s="150" t="s">
        <v>143</v>
      </c>
    </row>
    <row r="3" spans="1:18" ht="28.8" x14ac:dyDescent="0.3">
      <c r="A3" s="156"/>
      <c r="B3" s="62" t="s">
        <v>94</v>
      </c>
      <c r="C3" s="61" t="s">
        <v>95</v>
      </c>
      <c r="D3" s="61" t="s">
        <v>96</v>
      </c>
      <c r="E3" s="151" t="s">
        <v>97</v>
      </c>
      <c r="F3" s="152"/>
      <c r="G3" s="61" t="s">
        <v>98</v>
      </c>
      <c r="I3" s="156"/>
      <c r="J3" s="62" t="s">
        <v>94</v>
      </c>
      <c r="K3" s="55" t="s">
        <v>97</v>
      </c>
      <c r="L3" s="62" t="s">
        <v>100</v>
      </c>
      <c r="M3" s="150"/>
      <c r="O3" s="61" t="s">
        <v>102</v>
      </c>
      <c r="P3" s="61" t="s">
        <v>103</v>
      </c>
    </row>
    <row r="4" spans="1:18" x14ac:dyDescent="0.3">
      <c r="A4" s="5" t="s">
        <v>89</v>
      </c>
      <c r="B4" s="39">
        <v>5991499</v>
      </c>
      <c r="C4" s="39">
        <v>4194049</v>
      </c>
      <c r="D4" s="39">
        <v>7788949</v>
      </c>
      <c r="E4" s="51">
        <v>7788949</v>
      </c>
      <c r="F4" s="46"/>
      <c r="G4" s="40">
        <f>(E4-B4)/B4</f>
        <v>0.30000005007094216</v>
      </c>
      <c r="I4" s="5" t="s">
        <v>89</v>
      </c>
      <c r="J4" s="126">
        <v>2310765</v>
      </c>
      <c r="K4" s="117">
        <v>2992018</v>
      </c>
      <c r="L4" s="128">
        <v>681253</v>
      </c>
      <c r="M4" s="128">
        <v>1017286.1200000001</v>
      </c>
      <c r="O4" s="39">
        <f>B4-C4</f>
        <v>1797450</v>
      </c>
      <c r="P4" s="39">
        <f>D4-B4</f>
        <v>1797450</v>
      </c>
      <c r="R4" s="81" t="s">
        <v>117</v>
      </c>
    </row>
    <row r="5" spans="1:18" x14ac:dyDescent="0.3">
      <c r="A5" s="7" t="s">
        <v>90</v>
      </c>
      <c r="B5" s="41">
        <v>15610435</v>
      </c>
      <c r="C5" s="41">
        <v>10927305</v>
      </c>
      <c r="D5" s="41">
        <v>20293566</v>
      </c>
      <c r="E5" s="52">
        <v>20293566</v>
      </c>
      <c r="F5" s="46"/>
      <c r="G5" s="42">
        <f t="shared" ref="G5:G12" si="0">(E5-B5)/B5</f>
        <v>0.30000003202985698</v>
      </c>
      <c r="I5" s="7" t="s">
        <v>90</v>
      </c>
      <c r="J5" s="115">
        <v>2662665</v>
      </c>
      <c r="K5" s="122">
        <v>3462496</v>
      </c>
      <c r="L5" s="123">
        <v>799831</v>
      </c>
      <c r="M5" s="123">
        <v>1177248.6400000001</v>
      </c>
      <c r="O5" s="41">
        <f t="shared" ref="O5:O12" si="1">B5-C5</f>
        <v>4683130</v>
      </c>
      <c r="P5" s="41">
        <f t="shared" ref="P5:P12" si="2">D5-B5</f>
        <v>4683131</v>
      </c>
      <c r="R5" s="81" t="s">
        <v>118</v>
      </c>
    </row>
    <row r="6" spans="1:18" x14ac:dyDescent="0.3">
      <c r="A6" s="7" t="s">
        <v>92</v>
      </c>
      <c r="B6" s="41">
        <v>22954000</v>
      </c>
      <c r="C6" s="41">
        <v>16067800</v>
      </c>
      <c r="D6" s="41">
        <v>29840200</v>
      </c>
      <c r="E6" s="52">
        <v>27437329</v>
      </c>
      <c r="F6" s="46"/>
      <c r="G6" s="42">
        <f>(E6-B6)/B6</f>
        <v>0.19531798379367429</v>
      </c>
      <c r="I6" s="7" t="s">
        <v>92</v>
      </c>
      <c r="J6" s="115">
        <v>1595892</v>
      </c>
      <c r="K6" s="122">
        <v>1857362</v>
      </c>
      <c r="L6" s="123">
        <v>261470</v>
      </c>
      <c r="M6" s="123">
        <v>631503.08000000007</v>
      </c>
      <c r="O6" s="41">
        <f t="shared" si="1"/>
        <v>6886200</v>
      </c>
      <c r="P6" s="41">
        <f t="shared" si="2"/>
        <v>6886200</v>
      </c>
      <c r="R6" s="81" t="s">
        <v>116</v>
      </c>
    </row>
    <row r="7" spans="1:18" x14ac:dyDescent="0.3">
      <c r="A7" s="9" t="s">
        <v>93</v>
      </c>
      <c r="B7" s="43">
        <v>15700000</v>
      </c>
      <c r="C7" s="43">
        <v>10990000</v>
      </c>
      <c r="D7" s="43">
        <v>20410000</v>
      </c>
      <c r="E7" s="53">
        <v>10990000</v>
      </c>
      <c r="F7" s="48"/>
      <c r="G7" s="44">
        <f>(E7-B7)/B7</f>
        <v>-0.3</v>
      </c>
      <c r="I7" s="9" t="s">
        <v>93</v>
      </c>
      <c r="J7" s="124">
        <v>360833</v>
      </c>
      <c r="K7" s="127">
        <v>258394</v>
      </c>
      <c r="L7" s="121">
        <v>-102439</v>
      </c>
      <c r="M7" s="121">
        <v>139532.76</v>
      </c>
      <c r="O7" s="43">
        <f t="shared" si="1"/>
        <v>4710000</v>
      </c>
      <c r="P7" s="43">
        <f t="shared" si="2"/>
        <v>4710000</v>
      </c>
    </row>
    <row r="8" spans="1:18" x14ac:dyDescent="0.3">
      <c r="A8" s="7" t="s">
        <v>91</v>
      </c>
      <c r="B8" s="41">
        <v>3804716</v>
      </c>
      <c r="C8" s="41">
        <v>2663301</v>
      </c>
      <c r="D8" s="41">
        <v>4946131</v>
      </c>
      <c r="E8" s="52">
        <v>2663301</v>
      </c>
      <c r="F8" s="47"/>
      <c r="G8" s="42">
        <f t="shared" si="0"/>
        <v>-0.30000005256634132</v>
      </c>
      <c r="I8" s="7" t="s">
        <v>91</v>
      </c>
      <c r="J8" s="135">
        <v>150561</v>
      </c>
      <c r="K8" s="132">
        <v>105391</v>
      </c>
      <c r="L8" s="133">
        <v>-45170</v>
      </c>
      <c r="M8" s="133">
        <v>35832.94</v>
      </c>
      <c r="O8" s="41">
        <f t="shared" si="1"/>
        <v>1141415</v>
      </c>
      <c r="P8" s="41">
        <f t="shared" si="2"/>
        <v>1141415</v>
      </c>
    </row>
    <row r="9" spans="1:18" x14ac:dyDescent="0.3">
      <c r="A9" s="7" t="s">
        <v>29</v>
      </c>
      <c r="B9" s="41">
        <v>4440000</v>
      </c>
      <c r="C9" s="41">
        <v>3108000</v>
      </c>
      <c r="D9" s="41">
        <v>5772000</v>
      </c>
      <c r="E9" s="52">
        <v>3108000</v>
      </c>
      <c r="F9" s="48"/>
      <c r="G9" s="42">
        <f t="shared" si="0"/>
        <v>-0.3</v>
      </c>
      <c r="I9" s="7" t="s">
        <v>29</v>
      </c>
      <c r="J9" s="135">
        <v>25689</v>
      </c>
      <c r="K9" s="132">
        <v>19614</v>
      </c>
      <c r="L9" s="133">
        <v>-6075</v>
      </c>
      <c r="M9" s="133">
        <v>6668.76</v>
      </c>
      <c r="O9" s="41">
        <f t="shared" si="1"/>
        <v>1332000</v>
      </c>
      <c r="P9" s="41">
        <f t="shared" si="2"/>
        <v>1332000</v>
      </c>
    </row>
    <row r="10" spans="1:18" x14ac:dyDescent="0.3">
      <c r="A10" s="7" t="s">
        <v>33</v>
      </c>
      <c r="B10" s="41">
        <v>7818984</v>
      </c>
      <c r="C10" s="41">
        <v>5473289</v>
      </c>
      <c r="D10" s="41">
        <v>10164679</v>
      </c>
      <c r="E10" s="52">
        <v>5473289</v>
      </c>
      <c r="F10" s="48"/>
      <c r="G10" s="42">
        <f t="shared" si="0"/>
        <v>-0.29999997442122917</v>
      </c>
      <c r="I10" s="7" t="s">
        <v>33</v>
      </c>
      <c r="J10" s="135">
        <v>378283</v>
      </c>
      <c r="K10" s="132">
        <v>273853</v>
      </c>
      <c r="L10" s="133">
        <v>-104430</v>
      </c>
      <c r="M10" s="133">
        <v>93110.02</v>
      </c>
      <c r="O10" s="41">
        <f t="shared" si="1"/>
        <v>2345695</v>
      </c>
      <c r="P10" s="41">
        <f t="shared" si="2"/>
        <v>2345695</v>
      </c>
    </row>
    <row r="11" spans="1:18" x14ac:dyDescent="0.3">
      <c r="A11" s="7" t="s">
        <v>99</v>
      </c>
      <c r="B11" s="41">
        <v>4782666</v>
      </c>
      <c r="C11" s="41">
        <v>3347866</v>
      </c>
      <c r="D11" s="41">
        <v>6217466</v>
      </c>
      <c r="E11" s="52">
        <v>3347866</v>
      </c>
      <c r="F11" s="48"/>
      <c r="G11" s="42">
        <f t="shared" si="0"/>
        <v>-0.30000004181768075</v>
      </c>
      <c r="I11" s="7" t="s">
        <v>99</v>
      </c>
      <c r="J11" s="134">
        <v>91344</v>
      </c>
      <c r="K11" s="136">
        <v>64688</v>
      </c>
      <c r="L11" s="131">
        <v>-26656</v>
      </c>
      <c r="M11" s="131">
        <v>21993.920000000002</v>
      </c>
      <c r="O11" s="41">
        <f t="shared" si="1"/>
        <v>1434800</v>
      </c>
      <c r="P11" s="41">
        <f t="shared" si="2"/>
        <v>1434800</v>
      </c>
    </row>
    <row r="12" spans="1:18" ht="15" thickBot="1" x14ac:dyDescent="0.35">
      <c r="A12" s="60" t="s">
        <v>20</v>
      </c>
      <c r="B12" s="37">
        <f>SUM(B4:B11)</f>
        <v>81102300</v>
      </c>
      <c r="C12" s="37">
        <v>81102300</v>
      </c>
      <c r="D12" s="37">
        <v>81102300</v>
      </c>
      <c r="E12" s="54">
        <f>SUM(E4:E11)</f>
        <v>81102300</v>
      </c>
      <c r="F12" s="37"/>
      <c r="G12" s="38">
        <f t="shared" si="0"/>
        <v>0</v>
      </c>
      <c r="I12" s="107" t="s">
        <v>140</v>
      </c>
      <c r="J12" s="120">
        <v>7576032</v>
      </c>
      <c r="K12" s="130">
        <v>9033816</v>
      </c>
      <c r="L12" s="120">
        <v>1457784</v>
      </c>
      <c r="M12" s="120">
        <v>3123176.24</v>
      </c>
      <c r="O12" s="37">
        <f t="shared" si="1"/>
        <v>0</v>
      </c>
      <c r="P12" s="37">
        <f t="shared" si="2"/>
        <v>0</v>
      </c>
    </row>
    <row r="13" spans="1:18" ht="15" thickTop="1" x14ac:dyDescent="0.3">
      <c r="A13" s="160" t="s">
        <v>115</v>
      </c>
      <c r="B13" s="160"/>
      <c r="C13" s="160"/>
      <c r="D13" s="160"/>
      <c r="E13" s="160"/>
      <c r="F13" s="160"/>
      <c r="G13" s="160"/>
      <c r="I13" s="154" t="s">
        <v>144</v>
      </c>
      <c r="J13" s="153" t="s">
        <v>139</v>
      </c>
      <c r="K13" s="153"/>
      <c r="L13" s="153"/>
      <c r="M13" s="106" t="s">
        <v>138</v>
      </c>
    </row>
    <row r="14" spans="1:18" s="103" customFormat="1" ht="30" customHeight="1" x14ac:dyDescent="0.3">
      <c r="A14" s="108"/>
      <c r="B14" s="108"/>
      <c r="C14" s="108"/>
      <c r="D14" s="108"/>
      <c r="E14" s="108"/>
      <c r="F14" s="108"/>
      <c r="G14" s="108"/>
      <c r="I14" s="155"/>
      <c r="J14" s="110">
        <v>741618730</v>
      </c>
      <c r="K14" s="111">
        <v>880980925</v>
      </c>
      <c r="L14" s="110">
        <v>139362195</v>
      </c>
      <c r="M14" s="110">
        <v>305548915.30000001</v>
      </c>
    </row>
    <row r="15" spans="1:18" s="103" customFormat="1" x14ac:dyDescent="0.3">
      <c r="A15" s="108"/>
      <c r="B15" s="108"/>
      <c r="C15" s="108"/>
      <c r="D15" s="108"/>
      <c r="E15" s="108"/>
      <c r="F15" s="108"/>
      <c r="G15" s="108"/>
      <c r="I15" s="158"/>
      <c r="J15" s="158"/>
      <c r="K15" s="159"/>
      <c r="L15" s="112">
        <f>L14/J14</f>
        <v>0.18791622886870724</v>
      </c>
    </row>
  </sheetData>
  <mergeCells count="10">
    <mergeCell ref="I15:K15"/>
    <mergeCell ref="M2:M3"/>
    <mergeCell ref="E3:F3"/>
    <mergeCell ref="A13:G13"/>
    <mergeCell ref="A2:A3"/>
    <mergeCell ref="B2:G2"/>
    <mergeCell ref="I2:I3"/>
    <mergeCell ref="J2:L2"/>
    <mergeCell ref="I13:I14"/>
    <mergeCell ref="J13:L1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5"/>
  <sheetViews>
    <sheetView workbookViewId="0">
      <selection activeCell="A2" sqref="A2:G12"/>
    </sheetView>
  </sheetViews>
  <sheetFormatPr defaultRowHeight="14.4" x14ac:dyDescent="0.3"/>
  <cols>
    <col min="1" max="1" width="14.5546875" customWidth="1"/>
    <col min="2" max="2" width="7.21875" customWidth="1"/>
    <col min="3" max="3" width="8.6640625" customWidth="1"/>
    <col min="4" max="4" width="8.77734375" customWidth="1"/>
    <col min="5" max="5" width="7.21875" customWidth="1"/>
    <col min="6" max="6" width="0.6640625" customWidth="1"/>
    <col min="7" max="7" width="7.77734375" customWidth="1"/>
    <col min="9" max="9" width="15.109375" customWidth="1"/>
    <col min="10" max="10" width="7.33203125" customWidth="1"/>
    <col min="11" max="11" width="8" customWidth="1"/>
    <col min="12" max="12" width="7.5546875" customWidth="1"/>
    <col min="13" max="13" width="8.21875" customWidth="1"/>
    <col min="15" max="15" width="11.44140625" bestFit="1" customWidth="1"/>
  </cols>
  <sheetData>
    <row r="2" spans="1:16" ht="17.399999999999999" customHeight="1" x14ac:dyDescent="0.3">
      <c r="A2" s="150" t="s">
        <v>108</v>
      </c>
      <c r="B2" s="150" t="s">
        <v>101</v>
      </c>
      <c r="C2" s="150"/>
      <c r="D2" s="150"/>
      <c r="E2" s="150"/>
      <c r="F2" s="150"/>
      <c r="G2" s="150"/>
      <c r="I2" s="150" t="s">
        <v>147</v>
      </c>
      <c r="J2" s="150" t="s">
        <v>135</v>
      </c>
      <c r="K2" s="150"/>
      <c r="L2" s="150"/>
      <c r="M2" s="150" t="s">
        <v>143</v>
      </c>
    </row>
    <row r="3" spans="1:16" ht="28.8" x14ac:dyDescent="0.3">
      <c r="A3" s="156"/>
      <c r="B3" s="34" t="s">
        <v>94</v>
      </c>
      <c r="C3" s="35" t="s">
        <v>95</v>
      </c>
      <c r="D3" s="35" t="s">
        <v>96</v>
      </c>
      <c r="E3" s="151" t="s">
        <v>97</v>
      </c>
      <c r="F3" s="152"/>
      <c r="G3" s="35" t="s">
        <v>98</v>
      </c>
      <c r="I3" s="156"/>
      <c r="J3" s="34" t="s">
        <v>94</v>
      </c>
      <c r="K3" s="55" t="s">
        <v>97</v>
      </c>
      <c r="L3" s="34" t="s">
        <v>100</v>
      </c>
      <c r="M3" s="150"/>
      <c r="O3" s="35" t="s">
        <v>102</v>
      </c>
      <c r="P3" s="35" t="s">
        <v>103</v>
      </c>
    </row>
    <row r="4" spans="1:16" x14ac:dyDescent="0.3">
      <c r="A4" s="5" t="s">
        <v>89</v>
      </c>
      <c r="B4" s="39">
        <v>5991499</v>
      </c>
      <c r="C4" s="39">
        <v>6590649</v>
      </c>
      <c r="D4" s="39">
        <v>8388099</v>
      </c>
      <c r="E4" s="51">
        <v>8388099</v>
      </c>
      <c r="F4" s="46"/>
      <c r="G4" s="40">
        <f>(E4-B4)/B4</f>
        <v>0.40000006676125621</v>
      </c>
      <c r="I4" s="5" t="s">
        <v>89</v>
      </c>
      <c r="J4" s="126">
        <v>2310765</v>
      </c>
      <c r="K4" s="117">
        <v>3217874</v>
      </c>
      <c r="L4" s="128">
        <v>907109</v>
      </c>
      <c r="M4" s="128">
        <v>1094077.1600000001</v>
      </c>
      <c r="O4" s="39">
        <f>B4-C4</f>
        <v>-599150</v>
      </c>
      <c r="P4" s="39">
        <f>D4-B4</f>
        <v>2396600</v>
      </c>
    </row>
    <row r="5" spans="1:16" x14ac:dyDescent="0.3">
      <c r="A5" s="7" t="s">
        <v>90</v>
      </c>
      <c r="B5" s="41">
        <v>15610435</v>
      </c>
      <c r="C5" s="41">
        <v>10927305</v>
      </c>
      <c r="D5" s="41">
        <v>20293566</v>
      </c>
      <c r="E5" s="52">
        <v>20293566</v>
      </c>
      <c r="F5" s="46"/>
      <c r="G5" s="42">
        <f t="shared" ref="G5:G12" si="0">(E5-B5)/B5</f>
        <v>0.30000003202985698</v>
      </c>
      <c r="I5" s="7" t="s">
        <v>90</v>
      </c>
      <c r="J5" s="115">
        <v>2662665</v>
      </c>
      <c r="K5" s="122">
        <v>3462496</v>
      </c>
      <c r="L5" s="123">
        <v>799831</v>
      </c>
      <c r="M5" s="123">
        <v>1177248.6400000001</v>
      </c>
      <c r="O5" s="41">
        <f t="shared" ref="O5:O12" si="1">B5-C5</f>
        <v>4683130</v>
      </c>
      <c r="P5" s="41">
        <f t="shared" ref="P5:P12" si="2">D5-B5</f>
        <v>4683131</v>
      </c>
    </row>
    <row r="6" spans="1:16" x14ac:dyDescent="0.3">
      <c r="A6" s="7" t="s">
        <v>92</v>
      </c>
      <c r="B6" s="41">
        <v>22954000</v>
      </c>
      <c r="C6" s="41">
        <v>16067800</v>
      </c>
      <c r="D6" s="41">
        <v>29840200</v>
      </c>
      <c r="E6" s="52">
        <v>29840200</v>
      </c>
      <c r="F6" s="56"/>
      <c r="G6" s="42">
        <f>(E6-B6)/B6</f>
        <v>0.3</v>
      </c>
      <c r="I6" s="7" t="s">
        <v>92</v>
      </c>
      <c r="J6" s="115">
        <v>1595892</v>
      </c>
      <c r="K6" s="122">
        <v>1991416</v>
      </c>
      <c r="L6" s="123">
        <v>395524</v>
      </c>
      <c r="M6" s="123">
        <v>677081.44000000006</v>
      </c>
      <c r="O6" s="41">
        <f t="shared" si="1"/>
        <v>6886200</v>
      </c>
      <c r="P6" s="41">
        <f t="shared" si="2"/>
        <v>6886200</v>
      </c>
    </row>
    <row r="7" spans="1:16" x14ac:dyDescent="0.3">
      <c r="A7" s="9" t="s">
        <v>93</v>
      </c>
      <c r="B7" s="43">
        <v>15700000</v>
      </c>
      <c r="C7" s="43">
        <v>10990000</v>
      </c>
      <c r="D7" s="43">
        <v>20410000</v>
      </c>
      <c r="E7" s="53">
        <v>10990000</v>
      </c>
      <c r="F7" s="48"/>
      <c r="G7" s="44">
        <f>(E7-B7)/B7</f>
        <v>-0.3</v>
      </c>
      <c r="I7" s="9" t="s">
        <v>93</v>
      </c>
      <c r="J7" s="124">
        <v>360833</v>
      </c>
      <c r="K7" s="127">
        <v>258394</v>
      </c>
      <c r="L7" s="121">
        <v>-102439</v>
      </c>
      <c r="M7" s="121">
        <v>139532.76</v>
      </c>
      <c r="O7" s="43">
        <f t="shared" si="1"/>
        <v>4710000</v>
      </c>
      <c r="P7" s="43">
        <f t="shared" si="2"/>
        <v>4710000</v>
      </c>
    </row>
    <row r="8" spans="1:16" x14ac:dyDescent="0.3">
      <c r="A8" s="7" t="s">
        <v>91</v>
      </c>
      <c r="B8" s="41">
        <v>3804716</v>
      </c>
      <c r="C8" s="41">
        <v>2663301</v>
      </c>
      <c r="D8" s="41">
        <v>4946131</v>
      </c>
      <c r="E8" s="52">
        <v>2663301</v>
      </c>
      <c r="F8" s="48"/>
      <c r="G8" s="42">
        <f>(E8-B8)/B8</f>
        <v>-0.30000005256634132</v>
      </c>
      <c r="I8" s="7" t="s">
        <v>91</v>
      </c>
      <c r="J8" s="135">
        <v>150561</v>
      </c>
      <c r="K8" s="132">
        <v>105391</v>
      </c>
      <c r="L8" s="133">
        <v>-45170</v>
      </c>
      <c r="M8" s="133">
        <v>35832.94</v>
      </c>
      <c r="O8" s="41">
        <f t="shared" si="1"/>
        <v>1141415</v>
      </c>
      <c r="P8" s="41">
        <f t="shared" si="2"/>
        <v>1141415</v>
      </c>
    </row>
    <row r="9" spans="1:16" x14ac:dyDescent="0.3">
      <c r="A9" s="7" t="s">
        <v>29</v>
      </c>
      <c r="B9" s="41">
        <v>4440000</v>
      </c>
      <c r="C9" s="41">
        <v>7548000</v>
      </c>
      <c r="D9" s="41">
        <v>11988000</v>
      </c>
      <c r="E9" s="52">
        <v>7548000</v>
      </c>
      <c r="F9" s="46"/>
      <c r="G9" s="42">
        <f>(E9-B9)/B9</f>
        <v>0.7</v>
      </c>
      <c r="I9" s="7" t="s">
        <v>29</v>
      </c>
      <c r="J9" s="135">
        <v>25689</v>
      </c>
      <c r="K9" s="132">
        <v>35975</v>
      </c>
      <c r="L9" s="133">
        <v>10286</v>
      </c>
      <c r="M9" s="133">
        <v>12231.5</v>
      </c>
      <c r="O9" s="41">
        <f t="shared" si="1"/>
        <v>-3108000</v>
      </c>
      <c r="P9" s="41">
        <f t="shared" si="2"/>
        <v>7548000</v>
      </c>
    </row>
    <row r="10" spans="1:16" x14ac:dyDescent="0.3">
      <c r="A10" s="7" t="s">
        <v>33</v>
      </c>
      <c r="B10" s="41">
        <v>7818984</v>
      </c>
      <c r="C10" s="41">
        <v>5473289</v>
      </c>
      <c r="D10" s="41">
        <v>10164679</v>
      </c>
      <c r="E10" s="52">
        <v>7975868</v>
      </c>
      <c r="F10" s="57"/>
      <c r="G10" s="42">
        <f t="shared" si="0"/>
        <v>2.0064499428570259E-2</v>
      </c>
      <c r="I10" s="7" t="s">
        <v>33</v>
      </c>
      <c r="J10" s="135">
        <v>378283</v>
      </c>
      <c r="K10" s="132">
        <v>385011</v>
      </c>
      <c r="L10" s="133">
        <v>6728</v>
      </c>
      <c r="M10" s="133">
        <v>130903.74</v>
      </c>
      <c r="O10" s="41">
        <f t="shared" si="1"/>
        <v>2345695</v>
      </c>
      <c r="P10" s="41">
        <f t="shared" si="2"/>
        <v>2345695</v>
      </c>
    </row>
    <row r="11" spans="1:16" x14ac:dyDescent="0.3">
      <c r="A11" s="7" t="s">
        <v>99</v>
      </c>
      <c r="B11" s="41">
        <v>4782666</v>
      </c>
      <c r="C11" s="41">
        <v>3347866</v>
      </c>
      <c r="D11" s="41">
        <v>6217466</v>
      </c>
      <c r="E11" s="52">
        <v>3347866</v>
      </c>
      <c r="F11" s="48"/>
      <c r="G11" s="42">
        <f t="shared" si="0"/>
        <v>-0.30000004181768075</v>
      </c>
      <c r="I11" s="7" t="s">
        <v>99</v>
      </c>
      <c r="J11" s="134">
        <v>91344</v>
      </c>
      <c r="K11" s="136">
        <v>64688</v>
      </c>
      <c r="L11" s="131">
        <v>-26656</v>
      </c>
      <c r="M11" s="131">
        <v>21993.920000000002</v>
      </c>
      <c r="O11" s="41">
        <f t="shared" si="1"/>
        <v>1434800</v>
      </c>
      <c r="P11" s="41">
        <f t="shared" si="2"/>
        <v>1434800</v>
      </c>
    </row>
    <row r="12" spans="1:16" ht="15" thickBot="1" x14ac:dyDescent="0.35">
      <c r="A12" s="60" t="s">
        <v>20</v>
      </c>
      <c r="B12" s="37">
        <f>SUM(B4:B11)</f>
        <v>81102300</v>
      </c>
      <c r="C12" s="37">
        <v>81102300</v>
      </c>
      <c r="D12" s="37">
        <v>91046900</v>
      </c>
      <c r="E12" s="54">
        <f>SUM(E4:E11)</f>
        <v>91046900</v>
      </c>
      <c r="F12" s="46"/>
      <c r="G12" s="38">
        <f t="shared" si="0"/>
        <v>0.12261797754194394</v>
      </c>
      <c r="I12" s="107" t="s">
        <v>20</v>
      </c>
      <c r="J12" s="120">
        <v>7576032</v>
      </c>
      <c r="K12" s="130">
        <v>9521245</v>
      </c>
      <c r="L12" s="120">
        <v>1945213</v>
      </c>
      <c r="M12" s="120">
        <v>3288902.1</v>
      </c>
      <c r="O12" s="37">
        <f t="shared" si="1"/>
        <v>0</v>
      </c>
      <c r="P12" s="37">
        <f t="shared" si="2"/>
        <v>9944600</v>
      </c>
    </row>
    <row r="13" spans="1:16" ht="14.4" customHeight="1" thickTop="1" x14ac:dyDescent="0.3">
      <c r="E13" s="49"/>
      <c r="I13" s="154" t="s">
        <v>144</v>
      </c>
      <c r="J13" s="153" t="s">
        <v>139</v>
      </c>
      <c r="K13" s="153"/>
      <c r="L13" s="153"/>
      <c r="M13" s="106" t="s">
        <v>138</v>
      </c>
    </row>
    <row r="14" spans="1:16" s="103" customFormat="1" ht="28.8" customHeight="1" x14ac:dyDescent="0.3">
      <c r="E14" s="49"/>
      <c r="I14" s="155"/>
      <c r="J14" s="110">
        <v>741618730</v>
      </c>
      <c r="K14" s="111">
        <v>928244177</v>
      </c>
      <c r="L14" s="110">
        <v>186625447</v>
      </c>
      <c r="M14" s="110">
        <v>316300686.77999997</v>
      </c>
    </row>
    <row r="15" spans="1:16" s="103" customFormat="1" x14ac:dyDescent="0.3">
      <c r="E15" s="49"/>
      <c r="I15" s="158"/>
      <c r="J15" s="158"/>
      <c r="K15" s="159"/>
      <c r="L15" s="112">
        <f>L14/J14</f>
        <v>0.25164608099906</v>
      </c>
    </row>
  </sheetData>
  <mergeCells count="9">
    <mergeCell ref="A2:A3"/>
    <mergeCell ref="B2:G2"/>
    <mergeCell ref="I2:I3"/>
    <mergeCell ref="J2:L2"/>
    <mergeCell ref="M2:M3"/>
    <mergeCell ref="E3:F3"/>
    <mergeCell ref="I13:I14"/>
    <mergeCell ref="J13:L13"/>
    <mergeCell ref="I15:K15"/>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5"/>
  <sheetViews>
    <sheetView workbookViewId="0">
      <selection activeCell="A14" sqref="A14"/>
    </sheetView>
  </sheetViews>
  <sheetFormatPr defaultRowHeight="14.4" x14ac:dyDescent="0.3"/>
  <cols>
    <col min="1" max="1" width="14.5546875" customWidth="1"/>
    <col min="2" max="2" width="7.21875" customWidth="1"/>
    <col min="3" max="3" width="8.6640625" customWidth="1"/>
    <col min="4" max="4" width="8.77734375" customWidth="1"/>
    <col min="5" max="5" width="7.21875" customWidth="1"/>
    <col min="6" max="6" width="0.6640625" customWidth="1"/>
    <col min="7" max="7" width="7.77734375" customWidth="1"/>
    <col min="9" max="9" width="15.109375" customWidth="1"/>
    <col min="10" max="10" width="7.33203125" customWidth="1"/>
    <col min="11" max="11" width="8" customWidth="1"/>
    <col min="12" max="12" width="7.5546875" customWidth="1"/>
    <col min="13" max="13" width="8.21875" customWidth="1"/>
    <col min="15" max="15" width="11.44140625" bestFit="1" customWidth="1"/>
  </cols>
  <sheetData>
    <row r="2" spans="1:16" ht="15.6" customHeight="1" x14ac:dyDescent="0.3">
      <c r="A2" s="150" t="s">
        <v>106</v>
      </c>
      <c r="B2" s="150" t="s">
        <v>101</v>
      </c>
      <c r="C2" s="150"/>
      <c r="D2" s="150"/>
      <c r="E2" s="150"/>
      <c r="F2" s="150"/>
      <c r="G2" s="150"/>
      <c r="I2" s="150" t="s">
        <v>148</v>
      </c>
      <c r="J2" s="150" t="s">
        <v>135</v>
      </c>
      <c r="K2" s="150"/>
      <c r="L2" s="150"/>
      <c r="M2" s="150" t="s">
        <v>143</v>
      </c>
    </row>
    <row r="3" spans="1:16" ht="28.8" x14ac:dyDescent="0.3">
      <c r="A3" s="156"/>
      <c r="B3" s="34" t="s">
        <v>94</v>
      </c>
      <c r="C3" s="35" t="s">
        <v>95</v>
      </c>
      <c r="D3" s="35" t="s">
        <v>96</v>
      </c>
      <c r="E3" s="151" t="s">
        <v>97</v>
      </c>
      <c r="F3" s="152"/>
      <c r="G3" s="35" t="s">
        <v>98</v>
      </c>
      <c r="I3" s="156"/>
      <c r="J3" s="34" t="s">
        <v>94</v>
      </c>
      <c r="K3" s="55" t="s">
        <v>97</v>
      </c>
      <c r="L3" s="34" t="s">
        <v>100</v>
      </c>
      <c r="M3" s="150"/>
      <c r="O3" s="35" t="s">
        <v>102</v>
      </c>
      <c r="P3" s="35" t="s">
        <v>103</v>
      </c>
    </row>
    <row r="4" spans="1:16" x14ac:dyDescent="0.3">
      <c r="A4" s="5" t="s">
        <v>89</v>
      </c>
      <c r="B4" s="39">
        <v>5991499</v>
      </c>
      <c r="C4" s="39">
        <v>5392349</v>
      </c>
      <c r="D4" s="39">
        <v>9540261</v>
      </c>
      <c r="E4" s="51">
        <v>9540261</v>
      </c>
      <c r="F4" s="46"/>
      <c r="G4" s="40">
        <f>(E4-B4)/B4</f>
        <v>0.59229952304089506</v>
      </c>
      <c r="I4" s="5" t="s">
        <v>89</v>
      </c>
      <c r="J4" s="126">
        <v>2310765</v>
      </c>
      <c r="K4" s="117">
        <v>3650468</v>
      </c>
      <c r="L4" s="128">
        <v>1339703</v>
      </c>
      <c r="M4" s="128">
        <v>1241159.1200000001</v>
      </c>
      <c r="O4" s="39">
        <f>B4-C4</f>
        <v>599150</v>
      </c>
      <c r="P4" s="39">
        <f>D4-B4</f>
        <v>3548762</v>
      </c>
    </row>
    <row r="5" spans="1:16" x14ac:dyDescent="0.3">
      <c r="A5" s="7" t="s">
        <v>90</v>
      </c>
      <c r="B5" s="41">
        <v>15610435</v>
      </c>
      <c r="C5" s="41">
        <v>14049392</v>
      </c>
      <c r="D5" s="41">
        <v>24856488</v>
      </c>
      <c r="E5" s="52">
        <v>24856488</v>
      </c>
      <c r="F5" s="46"/>
      <c r="G5" s="42">
        <f t="shared" ref="G5:G12" si="0">(E5-B5)/B5</f>
        <v>0.59229950991115876</v>
      </c>
      <c r="I5" s="7" t="s">
        <v>90</v>
      </c>
      <c r="J5" s="115">
        <v>2662665</v>
      </c>
      <c r="K5" s="122">
        <v>4242254</v>
      </c>
      <c r="L5" s="123">
        <v>1579589</v>
      </c>
      <c r="M5" s="123">
        <v>1442366.36</v>
      </c>
      <c r="O5" s="41">
        <f t="shared" ref="O5:O12" si="1">B5-C5</f>
        <v>1561043</v>
      </c>
      <c r="P5" s="41">
        <f t="shared" ref="P5:P12" si="2">D5-B5</f>
        <v>9246053</v>
      </c>
    </row>
    <row r="6" spans="1:16" x14ac:dyDescent="0.3">
      <c r="A6" s="7" t="s">
        <v>92</v>
      </c>
      <c r="B6" s="41">
        <v>22954000</v>
      </c>
      <c r="C6" s="41">
        <v>20658600</v>
      </c>
      <c r="D6" s="41">
        <v>59237226</v>
      </c>
      <c r="E6" s="52">
        <v>49238768</v>
      </c>
      <c r="F6" s="46"/>
      <c r="G6" s="42">
        <f>(E6-B6)/B6</f>
        <v>1.1451062124248497</v>
      </c>
      <c r="I6" s="7" t="s">
        <v>92</v>
      </c>
      <c r="J6" s="115">
        <v>1595892</v>
      </c>
      <c r="K6" s="122">
        <v>2932386</v>
      </c>
      <c r="L6" s="123">
        <v>1336494</v>
      </c>
      <c r="M6" s="123">
        <v>997011.24000000011</v>
      </c>
      <c r="O6" s="41">
        <f t="shared" si="1"/>
        <v>2295400</v>
      </c>
      <c r="P6" s="41">
        <f t="shared" si="2"/>
        <v>36283226</v>
      </c>
    </row>
    <row r="7" spans="1:16" x14ac:dyDescent="0.3">
      <c r="A7" s="9" t="s">
        <v>93</v>
      </c>
      <c r="B7" s="43">
        <v>15700000</v>
      </c>
      <c r="C7" s="43">
        <v>14130000</v>
      </c>
      <c r="D7" s="43">
        <v>17270000</v>
      </c>
      <c r="E7" s="53">
        <v>14130000</v>
      </c>
      <c r="F7" s="48"/>
      <c r="G7" s="44">
        <f>(E7-B7)/B7</f>
        <v>-0.1</v>
      </c>
      <c r="I7" s="9" t="s">
        <v>93</v>
      </c>
      <c r="J7" s="124">
        <v>360833</v>
      </c>
      <c r="K7" s="127">
        <v>327223</v>
      </c>
      <c r="L7" s="121">
        <v>-33610</v>
      </c>
      <c r="M7" s="121">
        <v>176700.42</v>
      </c>
      <c r="O7" s="43">
        <f t="shared" si="1"/>
        <v>1570000</v>
      </c>
      <c r="P7" s="43">
        <f t="shared" si="2"/>
        <v>1570000</v>
      </c>
    </row>
    <row r="8" spans="1:16" x14ac:dyDescent="0.3">
      <c r="A8" s="7" t="s">
        <v>91</v>
      </c>
      <c r="B8" s="41">
        <v>3804716</v>
      </c>
      <c r="C8" s="41">
        <v>3424244</v>
      </c>
      <c r="D8" s="41">
        <v>4635086</v>
      </c>
      <c r="E8" s="52">
        <v>3424244</v>
      </c>
      <c r="F8" s="63"/>
      <c r="G8" s="42">
        <f>(E8-B8)/B8</f>
        <v>-0.1000001051326827</v>
      </c>
      <c r="I8" s="7" t="s">
        <v>91</v>
      </c>
      <c r="J8" s="135">
        <v>150561</v>
      </c>
      <c r="K8" s="132">
        <v>135504</v>
      </c>
      <c r="L8" s="133">
        <v>-15057</v>
      </c>
      <c r="M8" s="133">
        <v>46071.360000000001</v>
      </c>
      <c r="O8" s="41">
        <f t="shared" si="1"/>
        <v>380472</v>
      </c>
      <c r="P8" s="41">
        <f t="shared" si="2"/>
        <v>830370</v>
      </c>
    </row>
    <row r="9" spans="1:16" x14ac:dyDescent="0.3">
      <c r="A9" s="7" t="s">
        <v>29</v>
      </c>
      <c r="B9" s="41">
        <v>4440000</v>
      </c>
      <c r="C9" s="41">
        <v>3401442</v>
      </c>
      <c r="D9" s="41">
        <v>4884000</v>
      </c>
      <c r="E9" s="52">
        <v>3401442</v>
      </c>
      <c r="F9" s="64"/>
      <c r="G9" s="42">
        <f>(E9-B9)/B9</f>
        <v>-0.23390945945945946</v>
      </c>
      <c r="I9" s="7" t="s">
        <v>29</v>
      </c>
      <c r="J9" s="135">
        <v>25689</v>
      </c>
      <c r="K9" s="132">
        <v>21008</v>
      </c>
      <c r="L9" s="133">
        <v>-4681</v>
      </c>
      <c r="M9" s="133">
        <v>7142.72</v>
      </c>
      <c r="O9" s="41">
        <f t="shared" si="1"/>
        <v>1038558</v>
      </c>
      <c r="P9" s="41">
        <f t="shared" si="2"/>
        <v>444000</v>
      </c>
    </row>
    <row r="10" spans="1:16" x14ac:dyDescent="0.3">
      <c r="A10" s="7" t="s">
        <v>33</v>
      </c>
      <c r="B10" s="41">
        <v>7818984</v>
      </c>
      <c r="C10" s="41">
        <v>3114936</v>
      </c>
      <c r="D10" s="41">
        <v>8600882</v>
      </c>
      <c r="E10" s="52">
        <v>8162993</v>
      </c>
      <c r="F10" s="46"/>
      <c r="G10" s="42">
        <f>(E10-B10)/B10</f>
        <v>4.3996636903208909E-2</v>
      </c>
      <c r="I10" s="7" t="s">
        <v>33</v>
      </c>
      <c r="J10" s="135">
        <v>378283</v>
      </c>
      <c r="K10" s="132">
        <v>392995</v>
      </c>
      <c r="L10" s="133">
        <v>14712</v>
      </c>
      <c r="M10" s="133">
        <v>133618.30000000002</v>
      </c>
      <c r="O10" s="41">
        <f t="shared" si="1"/>
        <v>4704048</v>
      </c>
      <c r="P10" s="41">
        <f t="shared" si="2"/>
        <v>781898</v>
      </c>
    </row>
    <row r="11" spans="1:16" x14ac:dyDescent="0.3">
      <c r="A11" s="7" t="s">
        <v>99</v>
      </c>
      <c r="B11" s="41">
        <v>4782666</v>
      </c>
      <c r="C11" s="41">
        <v>4304399</v>
      </c>
      <c r="D11" s="41">
        <v>5260933</v>
      </c>
      <c r="E11" s="52">
        <v>4304399</v>
      </c>
      <c r="F11" s="48"/>
      <c r="G11" s="42">
        <f t="shared" si="0"/>
        <v>-0.10000008363536153</v>
      </c>
      <c r="I11" s="7" t="s">
        <v>99</v>
      </c>
      <c r="J11" s="134">
        <v>91344</v>
      </c>
      <c r="K11" s="136">
        <v>82528</v>
      </c>
      <c r="L11" s="131">
        <v>-8816</v>
      </c>
      <c r="M11" s="131">
        <v>28059.52</v>
      </c>
      <c r="O11" s="41">
        <f t="shared" si="1"/>
        <v>478267</v>
      </c>
      <c r="P11" s="41">
        <f t="shared" si="2"/>
        <v>478267</v>
      </c>
    </row>
    <row r="12" spans="1:16" ht="15" thickBot="1" x14ac:dyDescent="0.35">
      <c r="A12" s="60" t="s">
        <v>20</v>
      </c>
      <c r="B12" s="37">
        <f>SUM(B4:B11)</f>
        <v>81102300</v>
      </c>
      <c r="C12" s="37">
        <v>117058595</v>
      </c>
      <c r="D12" s="37">
        <v>117058597</v>
      </c>
      <c r="E12" s="54">
        <f>SUM(E4:E11)</f>
        <v>117058595</v>
      </c>
      <c r="F12" s="46"/>
      <c r="G12" s="38">
        <f t="shared" si="0"/>
        <v>0.44334494829369819</v>
      </c>
      <c r="I12" s="107" t="s">
        <v>20</v>
      </c>
      <c r="J12" s="120">
        <v>7576032</v>
      </c>
      <c r="K12" s="130">
        <v>11784366</v>
      </c>
      <c r="L12" s="120">
        <v>4208334</v>
      </c>
      <c r="M12" s="120">
        <v>4072129.0400000005</v>
      </c>
      <c r="O12" s="37">
        <f t="shared" si="1"/>
        <v>-35956295</v>
      </c>
      <c r="P12" s="37">
        <f t="shared" si="2"/>
        <v>35956297</v>
      </c>
    </row>
    <row r="13" spans="1:16" ht="15" thickTop="1" x14ac:dyDescent="0.3">
      <c r="E13" s="49"/>
      <c r="I13" s="154" t="s">
        <v>144</v>
      </c>
      <c r="J13" s="153" t="s">
        <v>139</v>
      </c>
      <c r="K13" s="153"/>
      <c r="L13" s="153"/>
      <c r="M13" s="106" t="s">
        <v>138</v>
      </c>
    </row>
    <row r="14" spans="1:16" s="103" customFormat="1" ht="31.2" customHeight="1" x14ac:dyDescent="0.3">
      <c r="E14" s="49"/>
      <c r="I14" s="155"/>
      <c r="J14" s="110">
        <v>741618730</v>
      </c>
      <c r="K14" s="113">
        <v>1149024201</v>
      </c>
      <c r="L14" s="110">
        <v>407405471</v>
      </c>
      <c r="M14" s="110">
        <v>398289527.13999999</v>
      </c>
    </row>
    <row r="15" spans="1:16" s="103" customFormat="1" x14ac:dyDescent="0.3">
      <c r="E15" s="49"/>
      <c r="I15" s="158"/>
      <c r="J15" s="158"/>
      <c r="K15" s="159"/>
      <c r="L15" s="112">
        <f>L14/J14</f>
        <v>0.54934625370100887</v>
      </c>
    </row>
  </sheetData>
  <mergeCells count="9">
    <mergeCell ref="A2:A3"/>
    <mergeCell ref="B2:G2"/>
    <mergeCell ref="I2:I3"/>
    <mergeCell ref="J2:L2"/>
    <mergeCell ref="M2:M3"/>
    <mergeCell ref="E3:F3"/>
    <mergeCell ref="I13:I14"/>
    <mergeCell ref="J13:L13"/>
    <mergeCell ref="I15:K1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17"/>
  <sheetViews>
    <sheetView workbookViewId="0">
      <selection activeCell="I16" sqref="I16"/>
    </sheetView>
  </sheetViews>
  <sheetFormatPr defaultRowHeight="14.4" x14ac:dyDescent="0.3"/>
  <cols>
    <col min="1" max="1" width="14.5546875" customWidth="1"/>
    <col min="2" max="2" width="7.21875" customWidth="1"/>
    <col min="3" max="3" width="8.6640625" customWidth="1"/>
    <col min="4" max="4" width="0.6640625" style="59" customWidth="1"/>
    <col min="5" max="5" width="11.44140625" customWidth="1"/>
    <col min="6" max="6" width="0.6640625" style="59" customWidth="1"/>
    <col min="7" max="7" width="9.5546875" customWidth="1"/>
    <col min="8" max="8" width="0.6640625" customWidth="1"/>
    <col min="10" max="10" width="15.77734375" customWidth="1"/>
    <col min="11" max="11" width="9.109375" customWidth="1"/>
    <col min="12" max="12" width="8" customWidth="1"/>
    <col min="13" max="13" width="11.77734375" customWidth="1"/>
    <col min="14" max="14" width="10.109375" customWidth="1"/>
    <col min="16" max="16" width="11.44140625" bestFit="1" customWidth="1"/>
  </cols>
  <sheetData>
    <row r="2" spans="1:18" ht="13.2" customHeight="1" x14ac:dyDescent="0.3">
      <c r="A2" s="162" t="s">
        <v>109</v>
      </c>
      <c r="B2" s="150" t="s">
        <v>101</v>
      </c>
      <c r="C2" s="150"/>
      <c r="D2" s="150"/>
      <c r="E2" s="150"/>
      <c r="F2" s="150"/>
      <c r="G2" s="150"/>
      <c r="H2" s="150"/>
      <c r="J2" s="162" t="s">
        <v>145</v>
      </c>
      <c r="K2" s="167" t="s">
        <v>135</v>
      </c>
      <c r="L2" s="168"/>
      <c r="M2" s="168"/>
      <c r="N2" s="169"/>
    </row>
    <row r="3" spans="1:18" ht="15" customHeight="1" x14ac:dyDescent="0.3">
      <c r="A3" s="154"/>
      <c r="B3" s="162" t="s">
        <v>94</v>
      </c>
      <c r="C3" s="167" t="s">
        <v>97</v>
      </c>
      <c r="D3" s="168"/>
      <c r="E3" s="168"/>
      <c r="F3" s="168"/>
      <c r="G3" s="168"/>
      <c r="H3" s="169"/>
      <c r="J3" s="154"/>
      <c r="K3" s="170" t="s">
        <v>94</v>
      </c>
      <c r="L3" s="156" t="s">
        <v>97</v>
      </c>
      <c r="M3" s="156"/>
      <c r="N3" s="156"/>
      <c r="P3" s="167" t="s">
        <v>114</v>
      </c>
      <c r="Q3" s="168"/>
      <c r="R3" s="169"/>
    </row>
    <row r="4" spans="1:18" s="59" customFormat="1" ht="14.4" customHeight="1" x14ac:dyDescent="0.3">
      <c r="A4" s="155"/>
      <c r="B4" s="155"/>
      <c r="C4" s="165" t="s">
        <v>110</v>
      </c>
      <c r="D4" s="166"/>
      <c r="E4" s="165" t="s">
        <v>111</v>
      </c>
      <c r="F4" s="166"/>
      <c r="G4" s="163" t="s">
        <v>112</v>
      </c>
      <c r="H4" s="164"/>
      <c r="J4" s="155"/>
      <c r="K4" s="171"/>
      <c r="L4" s="70" t="s">
        <v>110</v>
      </c>
      <c r="M4" s="70" t="s">
        <v>111</v>
      </c>
      <c r="N4" s="69" t="s">
        <v>112</v>
      </c>
      <c r="P4" s="69" t="s">
        <v>110</v>
      </c>
      <c r="Q4" s="69" t="s">
        <v>111</v>
      </c>
      <c r="R4" s="69" t="s">
        <v>112</v>
      </c>
    </row>
    <row r="5" spans="1:18" x14ac:dyDescent="0.3">
      <c r="A5" s="5" t="s">
        <v>89</v>
      </c>
      <c r="B5" s="39">
        <v>5991499</v>
      </c>
      <c r="C5" s="39">
        <v>7788949</v>
      </c>
      <c r="D5" s="46"/>
      <c r="E5" s="39">
        <v>8388099</v>
      </c>
      <c r="F5" s="46"/>
      <c r="G5" s="66">
        <v>9540261</v>
      </c>
      <c r="H5" s="46"/>
      <c r="J5" s="5" t="s">
        <v>89</v>
      </c>
      <c r="K5" s="126">
        <v>2310765</v>
      </c>
      <c r="L5" s="128">
        <v>2992018</v>
      </c>
      <c r="M5" s="128">
        <v>3217874</v>
      </c>
      <c r="N5" s="128">
        <v>3650468</v>
      </c>
      <c r="P5" s="39">
        <f>L5-$K5</f>
        <v>681253</v>
      </c>
      <c r="Q5" s="39">
        <f t="shared" ref="Q5:R5" si="0">M5-$K5</f>
        <v>907109</v>
      </c>
      <c r="R5" s="39">
        <f t="shared" si="0"/>
        <v>1339703</v>
      </c>
    </row>
    <row r="6" spans="1:18" x14ac:dyDescent="0.3">
      <c r="A6" s="7" t="s">
        <v>90</v>
      </c>
      <c r="B6" s="41">
        <v>15610435</v>
      </c>
      <c r="C6" s="41">
        <v>20293566</v>
      </c>
      <c r="D6" s="46"/>
      <c r="E6" s="41">
        <v>20293566</v>
      </c>
      <c r="F6" s="46"/>
      <c r="G6" s="67">
        <v>24856488</v>
      </c>
      <c r="H6" s="46"/>
      <c r="J6" s="7" t="s">
        <v>90</v>
      </c>
      <c r="K6" s="115">
        <v>2662665</v>
      </c>
      <c r="L6" s="123">
        <v>3462496</v>
      </c>
      <c r="M6" s="123">
        <v>3462496</v>
      </c>
      <c r="N6" s="123">
        <v>4242254</v>
      </c>
      <c r="P6" s="41">
        <f t="shared" ref="P6:P12" si="1">L6-$K6</f>
        <v>799831</v>
      </c>
      <c r="Q6" s="41">
        <f t="shared" ref="Q6:Q12" si="2">M6-$K6</f>
        <v>799831</v>
      </c>
      <c r="R6" s="41">
        <f t="shared" ref="R6:R12" si="3">N6-$K6</f>
        <v>1579589</v>
      </c>
    </row>
    <row r="7" spans="1:18" x14ac:dyDescent="0.3">
      <c r="A7" s="7" t="s">
        <v>92</v>
      </c>
      <c r="B7" s="41">
        <v>22954000</v>
      </c>
      <c r="C7" s="41">
        <v>27437329</v>
      </c>
      <c r="D7" s="46"/>
      <c r="E7" s="41">
        <v>29840200</v>
      </c>
      <c r="F7" s="56"/>
      <c r="G7" s="67">
        <v>49238768</v>
      </c>
      <c r="H7" s="46"/>
      <c r="J7" s="7" t="s">
        <v>92</v>
      </c>
      <c r="K7" s="115">
        <v>1595892</v>
      </c>
      <c r="L7" s="123">
        <v>1857362</v>
      </c>
      <c r="M7" s="123">
        <v>1991416</v>
      </c>
      <c r="N7" s="123">
        <v>2932386</v>
      </c>
      <c r="P7" s="41">
        <f t="shared" si="1"/>
        <v>261470</v>
      </c>
      <c r="Q7" s="41">
        <f t="shared" si="2"/>
        <v>395524</v>
      </c>
      <c r="R7" s="41">
        <f t="shared" si="3"/>
        <v>1336494</v>
      </c>
    </row>
    <row r="8" spans="1:18" x14ac:dyDescent="0.3">
      <c r="A8" s="9" t="s">
        <v>93</v>
      </c>
      <c r="B8" s="43">
        <v>15700000</v>
      </c>
      <c r="C8" s="43">
        <v>10990000</v>
      </c>
      <c r="D8" s="48"/>
      <c r="E8" s="43">
        <v>10990000</v>
      </c>
      <c r="F8" s="48"/>
      <c r="G8" s="68">
        <v>14130000</v>
      </c>
      <c r="H8" s="48"/>
      <c r="J8" s="9" t="s">
        <v>93</v>
      </c>
      <c r="K8" s="124">
        <v>360833</v>
      </c>
      <c r="L8" s="121">
        <v>258394</v>
      </c>
      <c r="M8" s="121">
        <v>258394</v>
      </c>
      <c r="N8" s="121">
        <v>327223</v>
      </c>
      <c r="P8" s="43">
        <f t="shared" si="1"/>
        <v>-102439</v>
      </c>
      <c r="Q8" s="43">
        <f t="shared" si="2"/>
        <v>-102439</v>
      </c>
      <c r="R8" s="43">
        <f t="shared" si="3"/>
        <v>-33610</v>
      </c>
    </row>
    <row r="9" spans="1:18" x14ac:dyDescent="0.3">
      <c r="A9" s="7" t="s">
        <v>91</v>
      </c>
      <c r="B9" s="41">
        <v>3804716</v>
      </c>
      <c r="C9" s="41">
        <v>2663301</v>
      </c>
      <c r="D9" s="47"/>
      <c r="E9" s="41">
        <v>2663301</v>
      </c>
      <c r="F9" s="48"/>
      <c r="G9" s="67">
        <v>3424244</v>
      </c>
      <c r="H9" s="63"/>
      <c r="J9" s="7" t="s">
        <v>91</v>
      </c>
      <c r="K9" s="135">
        <v>150561</v>
      </c>
      <c r="L9" s="129">
        <v>105391</v>
      </c>
      <c r="M9" s="129">
        <v>105391</v>
      </c>
      <c r="N9" s="129">
        <v>135504</v>
      </c>
      <c r="P9" s="41">
        <f t="shared" si="1"/>
        <v>-45170</v>
      </c>
      <c r="Q9" s="41">
        <f t="shared" si="2"/>
        <v>-45170</v>
      </c>
      <c r="R9" s="41">
        <f t="shared" si="3"/>
        <v>-15057</v>
      </c>
    </row>
    <row r="10" spans="1:18" x14ac:dyDescent="0.3">
      <c r="A10" s="7" t="s">
        <v>29</v>
      </c>
      <c r="B10" s="41">
        <v>4440000</v>
      </c>
      <c r="C10" s="41">
        <v>3108000</v>
      </c>
      <c r="D10" s="48"/>
      <c r="E10" s="41">
        <v>7548000</v>
      </c>
      <c r="F10" s="46"/>
      <c r="G10" s="67">
        <v>3401442</v>
      </c>
      <c r="H10" s="64"/>
      <c r="J10" s="7" t="s">
        <v>29</v>
      </c>
      <c r="K10" s="135">
        <v>25689</v>
      </c>
      <c r="L10" s="129">
        <v>19614</v>
      </c>
      <c r="M10" s="129">
        <v>35975</v>
      </c>
      <c r="N10" s="129">
        <v>21008</v>
      </c>
      <c r="P10" s="41">
        <f t="shared" si="1"/>
        <v>-6075</v>
      </c>
      <c r="Q10" s="41">
        <f t="shared" si="2"/>
        <v>10286</v>
      </c>
      <c r="R10" s="41">
        <f t="shared" si="3"/>
        <v>-4681</v>
      </c>
    </row>
    <row r="11" spans="1:18" x14ac:dyDescent="0.3">
      <c r="A11" s="7" t="s">
        <v>33</v>
      </c>
      <c r="B11" s="41">
        <v>7818984</v>
      </c>
      <c r="C11" s="41">
        <v>5473289</v>
      </c>
      <c r="D11" s="48"/>
      <c r="E11" s="41">
        <v>7975868</v>
      </c>
      <c r="F11" s="57"/>
      <c r="G11" s="67">
        <v>8162993</v>
      </c>
      <c r="H11" s="46"/>
      <c r="J11" s="7" t="s">
        <v>33</v>
      </c>
      <c r="K11" s="135">
        <v>378283</v>
      </c>
      <c r="L11" s="129">
        <v>273853</v>
      </c>
      <c r="M11" s="129">
        <v>385011</v>
      </c>
      <c r="N11" s="129">
        <v>392995</v>
      </c>
      <c r="P11" s="41">
        <f t="shared" si="1"/>
        <v>-104430</v>
      </c>
      <c r="Q11" s="41">
        <f t="shared" si="2"/>
        <v>6728</v>
      </c>
      <c r="R11" s="41">
        <f t="shared" si="3"/>
        <v>14712</v>
      </c>
    </row>
    <row r="12" spans="1:18" x14ac:dyDescent="0.3">
      <c r="A12" s="7" t="s">
        <v>99</v>
      </c>
      <c r="B12" s="41">
        <v>4782666</v>
      </c>
      <c r="C12" s="41">
        <v>3347866</v>
      </c>
      <c r="D12" s="48"/>
      <c r="E12" s="41">
        <v>3347866</v>
      </c>
      <c r="F12" s="48"/>
      <c r="G12" s="67">
        <v>4304399</v>
      </c>
      <c r="H12" s="48"/>
      <c r="J12" s="7" t="s">
        <v>99</v>
      </c>
      <c r="K12" s="134">
        <v>91344</v>
      </c>
      <c r="L12" s="116">
        <v>64688</v>
      </c>
      <c r="M12" s="116">
        <v>64688</v>
      </c>
      <c r="N12" s="116">
        <v>82528</v>
      </c>
      <c r="P12" s="41">
        <f t="shared" si="1"/>
        <v>-26656</v>
      </c>
      <c r="Q12" s="41">
        <f t="shared" si="2"/>
        <v>-26656</v>
      </c>
      <c r="R12" s="41">
        <f t="shared" si="3"/>
        <v>-8816</v>
      </c>
    </row>
    <row r="13" spans="1:18" ht="15" thickBot="1" x14ac:dyDescent="0.35">
      <c r="A13" s="36" t="s">
        <v>20</v>
      </c>
      <c r="B13" s="37">
        <f>SUM(B5:B12)</f>
        <v>81102300</v>
      </c>
      <c r="C13" s="37">
        <f>SUM(C5:C12)</f>
        <v>81102300</v>
      </c>
      <c r="D13" s="74"/>
      <c r="E13" s="74">
        <f>SUM(E5:E12)</f>
        <v>91046900</v>
      </c>
      <c r="F13" s="77"/>
      <c r="G13" s="37">
        <f>SUM(G5:G12)</f>
        <v>117058595</v>
      </c>
      <c r="H13" s="77"/>
      <c r="J13" s="107" t="s">
        <v>140</v>
      </c>
      <c r="K13" s="120">
        <v>7576032</v>
      </c>
      <c r="L13" s="120">
        <v>9033816</v>
      </c>
      <c r="M13" s="120">
        <v>9521245</v>
      </c>
      <c r="N13" s="120">
        <v>11784366</v>
      </c>
      <c r="P13" s="37">
        <f>SUM(P5:P12)</f>
        <v>1457784</v>
      </c>
      <c r="Q13" s="37">
        <f t="shared" ref="Q13:R13" si="4">SUM(Q5:Q12)</f>
        <v>1945213</v>
      </c>
      <c r="R13" s="37">
        <f t="shared" si="4"/>
        <v>4208334</v>
      </c>
    </row>
    <row r="14" spans="1:18" s="103" customFormat="1" ht="15" thickTop="1" x14ac:dyDescent="0.3">
      <c r="A14" s="161" t="s">
        <v>113</v>
      </c>
      <c r="B14" s="161"/>
      <c r="C14" s="172">
        <f>C13-$B13</f>
        <v>0</v>
      </c>
      <c r="D14" s="173"/>
      <c r="E14" s="172">
        <f>E13-$B13</f>
        <v>9944600</v>
      </c>
      <c r="F14" s="173"/>
      <c r="G14" s="172">
        <f>G13-$B13</f>
        <v>35956295</v>
      </c>
      <c r="H14" s="173"/>
      <c r="J14" s="178" t="s">
        <v>149</v>
      </c>
      <c r="K14" s="109">
        <v>741618730</v>
      </c>
      <c r="L14" s="71">
        <v>880980925</v>
      </c>
      <c r="M14" s="71">
        <v>928244177</v>
      </c>
      <c r="N14" s="71">
        <v>1149024201</v>
      </c>
      <c r="P14" s="73"/>
      <c r="Q14" s="73"/>
      <c r="R14" s="73"/>
    </row>
    <row r="15" spans="1:18" s="59" customFormat="1" ht="23.4" customHeight="1" x14ac:dyDescent="0.3">
      <c r="A15" s="161"/>
      <c r="B15" s="161"/>
      <c r="C15" s="174"/>
      <c r="D15" s="175"/>
      <c r="E15" s="174"/>
      <c r="F15" s="175"/>
      <c r="G15" s="174"/>
      <c r="H15" s="175"/>
      <c r="J15" s="154"/>
      <c r="K15" s="176" t="s">
        <v>146</v>
      </c>
      <c r="L15" s="80">
        <f>L14-$K14</f>
        <v>139362195</v>
      </c>
      <c r="M15" s="80">
        <f>M14-$K14</f>
        <v>186625447</v>
      </c>
      <c r="N15" s="80">
        <f>N14-$K14</f>
        <v>407405471</v>
      </c>
      <c r="P15" s="73"/>
      <c r="Q15" s="73"/>
      <c r="R15" s="73"/>
    </row>
    <row r="16" spans="1:18" ht="16.8" customHeight="1" x14ac:dyDescent="0.3">
      <c r="A16" s="161"/>
      <c r="B16" s="161"/>
      <c r="C16" s="72">
        <f>(C13/$B13)-1</f>
        <v>0</v>
      </c>
      <c r="D16" s="75"/>
      <c r="E16" s="76">
        <f>(E13/$B13)-1</f>
        <v>0.12261797754194403</v>
      </c>
      <c r="F16" s="75"/>
      <c r="G16" s="72">
        <f>(G13/$B13)-1</f>
        <v>0.44334494829369819</v>
      </c>
      <c r="H16" s="78"/>
      <c r="J16" s="155"/>
      <c r="K16" s="177"/>
      <c r="L16" s="45">
        <f>(L14/$K14) - 1</f>
        <v>0.18791622886870729</v>
      </c>
      <c r="M16" s="45">
        <f>(M14/$K14) - 1</f>
        <v>0.25164608099905994</v>
      </c>
      <c r="N16" s="45">
        <f>(N14/$K14) - 1</f>
        <v>0.54934625370100898</v>
      </c>
    </row>
    <row r="17" spans="9:9" x14ac:dyDescent="0.3">
      <c r="I17" s="79"/>
    </row>
  </sheetData>
  <mergeCells count="18">
    <mergeCell ref="K15:K16"/>
    <mergeCell ref="J14:J16"/>
    <mergeCell ref="K2:N2"/>
    <mergeCell ref="L3:N3"/>
    <mergeCell ref="P3:R3"/>
    <mergeCell ref="B3:B4"/>
    <mergeCell ref="C3:H3"/>
    <mergeCell ref="J2:J4"/>
    <mergeCell ref="K3:K4"/>
    <mergeCell ref="A14:B16"/>
    <mergeCell ref="A2:A4"/>
    <mergeCell ref="B2:H2"/>
    <mergeCell ref="G4:H4"/>
    <mergeCell ref="C4:D4"/>
    <mergeCell ref="E4:F4"/>
    <mergeCell ref="C14:D15"/>
    <mergeCell ref="E14:F15"/>
    <mergeCell ref="G14:H15"/>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
  <sheetViews>
    <sheetView workbookViewId="0"/>
  </sheetViews>
  <sheetFormatPr defaultRowHeight="14.4" x14ac:dyDescent="0.3"/>
  <cols>
    <col min="1" max="16384" width="8.88671875" style="59"/>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Expense Cat</vt:lpstr>
      <vt:lpstr>PRC Methods</vt:lpstr>
      <vt:lpstr>Response Stats</vt:lpstr>
      <vt:lpstr>Temp</vt:lpstr>
      <vt:lpstr>Base Case</vt:lpstr>
      <vt:lpstr>Competitive</vt:lpstr>
      <vt:lpstr>Historical</vt:lpstr>
      <vt:lpstr>All Cases</vt:lpstr>
      <vt:lpstr>Charts - Idvl</vt:lpstr>
      <vt:lpstr>Historical - Sensitivity</vt:lpstr>
      <vt:lpstr>Graph</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2013-04-29T19:39:57Z</dcterms:modified>
</cp:coreProperties>
</file>