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drawings/drawing8.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8" windowWidth="14808" windowHeight="8016" tabRatio="864" firstSheet="6" activeTab="11"/>
  </bookViews>
  <sheets>
    <sheet name="Expense Cat" sheetId="1" r:id="rId1"/>
    <sheet name="PRC Methods" sheetId="2" r:id="rId2"/>
    <sheet name="Response Stats" sheetId="3" r:id="rId3"/>
    <sheet name="Base CaseOLD" sheetId="9" r:id="rId4"/>
    <sheet name="CompetitiveOLD" sheetId="5" r:id="rId5"/>
    <sheet name="HistoricalOLD" sheetId="7" r:id="rId6"/>
    <sheet name="All CasesOLD" sheetId="4" r:id="rId7"/>
    <sheet name="TEMP2" sheetId="16" r:id="rId8"/>
    <sheet name="STD20" sheetId="15" r:id="rId9"/>
    <sheet name="STD30" sheetId="17" r:id="rId10"/>
    <sheet name="Temp" sheetId="8" r:id="rId11"/>
    <sheet name="Custom Case" sheetId="18" r:id="rId12"/>
    <sheet name="Custom - Sensitivity" sheetId="19" r:id="rId13"/>
    <sheet name="Main Cases" sheetId="21" r:id="rId14"/>
    <sheet name="Charts - Idvl" sheetId="14" r:id="rId15"/>
    <sheet name="Charts - Contrib" sheetId="20" r:id="rId16"/>
    <sheet name="Historical - Sensitivity OLD" sheetId="12" r:id="rId17"/>
    <sheet name="Graph" sheetId="13" r:id="rId18"/>
  </sheets>
  <externalReferences>
    <externalReference r:id="rId19"/>
    <externalReference r:id="rId20"/>
  </externalReferences>
  <definedNames>
    <definedName name="_xlnm.Print_Area" localSheetId="11">'Custom Case'!$I$2:$N$15</definedName>
  </definedNames>
  <calcPr calcId="145621"/>
</workbook>
</file>

<file path=xl/calcChain.xml><?xml version="1.0" encoding="utf-8"?>
<calcChain xmlns="http://schemas.openxmlformats.org/spreadsheetml/2006/main">
  <c r="N11" i="18" l="1"/>
  <c r="N10" i="18"/>
  <c r="N9" i="18"/>
  <c r="N8" i="18"/>
  <c r="N7" i="18"/>
  <c r="N6" i="18"/>
  <c r="N5" i="18"/>
  <c r="N4" i="18"/>
  <c r="C21" i="1" l="1"/>
  <c r="C31" i="1" s="1"/>
  <c r="H22" i="21" l="1"/>
  <c r="H23" i="21" s="1"/>
  <c r="F22" i="21"/>
  <c r="F23" i="21" s="1"/>
  <c r="D22" i="21"/>
  <c r="D23" i="21" s="1"/>
  <c r="H7" i="21"/>
  <c r="H8" i="21" s="1"/>
  <c r="F7" i="21"/>
  <c r="F8" i="21" s="1"/>
  <c r="D7" i="21"/>
  <c r="D8" i="21" s="1"/>
  <c r="F4" i="21"/>
  <c r="M12" i="18" l="1"/>
  <c r="L12" i="18"/>
  <c r="K12" i="18"/>
  <c r="J12" i="18"/>
  <c r="M10" i="18"/>
  <c r="M7" i="8"/>
  <c r="M10" i="8"/>
  <c r="M11" i="18"/>
  <c r="M9" i="18"/>
  <c r="M8" i="18"/>
  <c r="M7" i="18"/>
  <c r="M6" i="18"/>
  <c r="M5" i="18"/>
  <c r="M4" i="18"/>
  <c r="L11" i="18"/>
  <c r="L10" i="18"/>
  <c r="L9" i="18"/>
  <c r="L8" i="18"/>
  <c r="L7" i="18"/>
  <c r="L6" i="18"/>
  <c r="L5" i="18"/>
  <c r="L4" i="18"/>
  <c r="J14" i="8"/>
  <c r="L15" i="18"/>
  <c r="E12" i="18"/>
  <c r="G12" i="18" s="1"/>
  <c r="B12" i="18"/>
  <c r="P12" i="18" s="1"/>
  <c r="P11" i="18"/>
  <c r="O11" i="18"/>
  <c r="P10" i="18"/>
  <c r="O10" i="18"/>
  <c r="P9" i="18"/>
  <c r="O9" i="18"/>
  <c r="P8" i="18"/>
  <c r="O8" i="18"/>
  <c r="P7" i="18"/>
  <c r="O7" i="18"/>
  <c r="P6" i="18"/>
  <c r="O6" i="18"/>
  <c r="P5" i="18"/>
  <c r="O5" i="18"/>
  <c r="P4" i="18"/>
  <c r="O4" i="18"/>
  <c r="O12" i="18" l="1"/>
  <c r="P23" i="17"/>
  <c r="P24" i="17" s="1"/>
  <c r="N23" i="17"/>
  <c r="N24" i="17" s="1"/>
  <c r="L23" i="17"/>
  <c r="L24" i="17" s="1"/>
  <c r="J23" i="17"/>
  <c r="J24" i="17" s="1"/>
  <c r="H23" i="17"/>
  <c r="H24" i="17" s="1"/>
  <c r="F23" i="17"/>
  <c r="F24" i="17" s="1"/>
  <c r="D23" i="17"/>
  <c r="D24" i="17" s="1"/>
  <c r="P8" i="17"/>
  <c r="P9" i="17" s="1"/>
  <c r="N8" i="17"/>
  <c r="N9" i="17" s="1"/>
  <c r="L8" i="17"/>
  <c r="L9" i="17" s="1"/>
  <c r="J8" i="17"/>
  <c r="J9" i="17" s="1"/>
  <c r="H8" i="17"/>
  <c r="H9" i="17" s="1"/>
  <c r="F8" i="17"/>
  <c r="F9" i="17" s="1"/>
  <c r="D8" i="17"/>
  <c r="D9" i="17" s="1"/>
  <c r="P4" i="17"/>
  <c r="N4" i="17"/>
  <c r="L4" i="17"/>
  <c r="H4" i="17"/>
  <c r="F4" i="17"/>
  <c r="D4" i="17"/>
  <c r="P24" i="15"/>
  <c r="N24" i="15"/>
  <c r="L24" i="15"/>
  <c r="J24" i="15"/>
  <c r="D24" i="15"/>
  <c r="P23" i="15"/>
  <c r="N23" i="15"/>
  <c r="L23" i="15"/>
  <c r="J23" i="15"/>
  <c r="H23" i="15"/>
  <c r="H24" i="15" s="1"/>
  <c r="F23" i="15"/>
  <c r="F24" i="15" s="1"/>
  <c r="D23" i="15"/>
  <c r="D9" i="15"/>
  <c r="P8" i="15"/>
  <c r="P9" i="15" s="1"/>
  <c r="N8" i="15"/>
  <c r="N9" i="15" s="1"/>
  <c r="L8" i="15"/>
  <c r="L9" i="15" s="1"/>
  <c r="J8" i="15"/>
  <c r="J9" i="15" s="1"/>
  <c r="H8" i="15"/>
  <c r="H9" i="15" s="1"/>
  <c r="F8" i="15"/>
  <c r="F9" i="15" s="1"/>
  <c r="D8" i="15"/>
  <c r="P4" i="15"/>
  <c r="N4" i="15"/>
  <c r="L4" i="15"/>
  <c r="D4" i="15"/>
  <c r="F4" i="15"/>
  <c r="H4" i="15"/>
  <c r="N16" i="4" l="1"/>
  <c r="M16" i="4"/>
  <c r="L16" i="4"/>
  <c r="N15" i="4"/>
  <c r="M15" i="4"/>
  <c r="L15" i="4"/>
  <c r="L5" i="8"/>
  <c r="L6" i="8"/>
  <c r="L7" i="8"/>
  <c r="L8" i="8"/>
  <c r="L9" i="8"/>
  <c r="L10" i="8"/>
  <c r="L11" i="8"/>
  <c r="J12" i="8"/>
  <c r="K12" i="8"/>
  <c r="L15" i="7" l="1"/>
  <c r="L15" i="5"/>
  <c r="L15" i="9"/>
  <c r="A4" i="13" l="1"/>
  <c r="I1" i="13"/>
  <c r="H1" i="13"/>
  <c r="G1" i="13"/>
  <c r="F1" i="13"/>
  <c r="E1" i="13"/>
  <c r="D1" i="13"/>
  <c r="C1" i="13"/>
  <c r="B1" i="13"/>
  <c r="R12" i="4" l="1"/>
  <c r="Q12" i="4"/>
  <c r="P12" i="4"/>
  <c r="R11" i="4"/>
  <c r="Q11" i="4"/>
  <c r="P11" i="4"/>
  <c r="R10" i="4"/>
  <c r="Q10" i="4"/>
  <c r="P10" i="4"/>
  <c r="R9" i="4"/>
  <c r="Q9" i="4"/>
  <c r="P9" i="4"/>
  <c r="R8" i="4"/>
  <c r="Q8" i="4"/>
  <c r="P8" i="4"/>
  <c r="R7" i="4"/>
  <c r="Q7" i="4"/>
  <c r="P7" i="4"/>
  <c r="R6" i="4"/>
  <c r="Q6" i="4"/>
  <c r="P6" i="4"/>
  <c r="Q5" i="4"/>
  <c r="R5" i="4"/>
  <c r="P5" i="4"/>
  <c r="G14" i="4"/>
  <c r="E14" i="4"/>
  <c r="C14" i="4"/>
  <c r="G16" i="4"/>
  <c r="E16" i="4"/>
  <c r="C16" i="4"/>
  <c r="E13" i="4"/>
  <c r="C13" i="4"/>
  <c r="O12" i="9"/>
  <c r="E12" i="9"/>
  <c r="G12" i="9" s="1"/>
  <c r="B12" i="9"/>
  <c r="P12" i="9" s="1"/>
  <c r="P11" i="9"/>
  <c r="O11" i="9"/>
  <c r="G11" i="9"/>
  <c r="P10" i="9"/>
  <c r="O10" i="9"/>
  <c r="G10" i="9"/>
  <c r="P9" i="9"/>
  <c r="O9" i="9"/>
  <c r="G9" i="9"/>
  <c r="P8" i="9"/>
  <c r="O8" i="9"/>
  <c r="G8" i="9"/>
  <c r="P7" i="9"/>
  <c r="O7" i="9"/>
  <c r="G7" i="9"/>
  <c r="P6" i="9"/>
  <c r="O6" i="9"/>
  <c r="G6" i="9"/>
  <c r="P5" i="9"/>
  <c r="O5" i="9"/>
  <c r="G5" i="9"/>
  <c r="P4" i="9"/>
  <c r="O4" i="9"/>
  <c r="G4" i="9"/>
  <c r="P13" i="4" l="1"/>
  <c r="R13" i="4"/>
  <c r="Q13" i="4"/>
  <c r="G12" i="7"/>
  <c r="E12" i="7"/>
  <c r="B12" i="7"/>
  <c r="G11" i="7"/>
  <c r="G10" i="7"/>
  <c r="G9" i="7"/>
  <c r="G8" i="7"/>
  <c r="G7" i="7"/>
  <c r="G6" i="7"/>
  <c r="G5" i="7"/>
  <c r="G4" i="7"/>
  <c r="E12" i="5" l="1"/>
  <c r="G12" i="5" s="1"/>
  <c r="B12" i="5"/>
  <c r="G11" i="5"/>
  <c r="G10" i="5"/>
  <c r="G9" i="5"/>
  <c r="G8" i="5"/>
  <c r="G7" i="5"/>
  <c r="G6" i="5"/>
  <c r="G5" i="5"/>
  <c r="G4" i="5"/>
  <c r="K14" i="8" l="1"/>
  <c r="E12" i="8"/>
  <c r="B12" i="8"/>
  <c r="O12" i="8" s="1"/>
  <c r="P9" i="8"/>
  <c r="O9" i="8"/>
  <c r="M9" i="8"/>
  <c r="G9" i="8"/>
  <c r="P7" i="8"/>
  <c r="O7" i="8"/>
  <c r="G7" i="8"/>
  <c r="P11" i="8"/>
  <c r="O11" i="8"/>
  <c r="M11" i="8"/>
  <c r="G11" i="8"/>
  <c r="P8" i="8"/>
  <c r="O8" i="8"/>
  <c r="M8" i="8"/>
  <c r="G8" i="8"/>
  <c r="P10" i="8"/>
  <c r="O10" i="8"/>
  <c r="G10" i="8"/>
  <c r="P6" i="8"/>
  <c r="O6" i="8"/>
  <c r="M6" i="8"/>
  <c r="G6" i="8"/>
  <c r="P5" i="8"/>
  <c r="O5" i="8"/>
  <c r="M5" i="8"/>
  <c r="G5" i="8"/>
  <c r="P4" i="8"/>
  <c r="O4" i="8"/>
  <c r="M4" i="8"/>
  <c r="L4" i="8"/>
  <c r="L12" i="8" s="1"/>
  <c r="G4" i="8"/>
  <c r="P12" i="7"/>
  <c r="O12" i="7"/>
  <c r="P11" i="7"/>
  <c r="O11" i="7"/>
  <c r="P10" i="7"/>
  <c r="O10" i="7"/>
  <c r="P9" i="7"/>
  <c r="O9" i="7"/>
  <c r="P8" i="7"/>
  <c r="O8" i="7"/>
  <c r="P7" i="7"/>
  <c r="O7" i="7"/>
  <c r="P6" i="7"/>
  <c r="O6" i="7"/>
  <c r="P5" i="7"/>
  <c r="O5" i="7"/>
  <c r="P4" i="7"/>
  <c r="O4" i="7"/>
  <c r="P12" i="5"/>
  <c r="O12" i="5"/>
  <c r="P11" i="5"/>
  <c r="O11" i="5"/>
  <c r="P10" i="5"/>
  <c r="O10" i="5"/>
  <c r="P9" i="5"/>
  <c r="O9" i="5"/>
  <c r="P8" i="5"/>
  <c r="O8" i="5"/>
  <c r="P7" i="5"/>
  <c r="O7" i="5"/>
  <c r="P6" i="5"/>
  <c r="O6" i="5"/>
  <c r="P5" i="5"/>
  <c r="O5" i="5"/>
  <c r="P4" i="5"/>
  <c r="O4" i="5"/>
  <c r="G13" i="4"/>
  <c r="B13" i="4"/>
  <c r="M12" i="8" l="1"/>
  <c r="P12" i="8"/>
  <c r="M14" i="8"/>
  <c r="L14" i="8"/>
  <c r="L15" i="8" s="1"/>
  <c r="G12" i="8"/>
  <c r="I11" i="3"/>
  <c r="H10" i="3"/>
  <c r="H11" i="3" s="1"/>
  <c r="H9" i="3"/>
  <c r="G11" i="3"/>
  <c r="G10" i="3"/>
  <c r="G9" i="3"/>
  <c r="F11" i="3"/>
  <c r="F10" i="3"/>
  <c r="F9" i="3"/>
  <c r="E11" i="3"/>
  <c r="E10" i="3"/>
  <c r="E9" i="3"/>
  <c r="D9" i="3"/>
  <c r="C9" i="3" l="1"/>
  <c r="B9" i="3"/>
  <c r="E16" i="1" l="1"/>
  <c r="C16" i="1"/>
  <c r="E17" i="1" l="1"/>
</calcChain>
</file>

<file path=xl/sharedStrings.xml><?xml version="1.0" encoding="utf-8"?>
<sst xmlns="http://schemas.openxmlformats.org/spreadsheetml/2006/main" count="563" uniqueCount="207">
  <si>
    <t>Sample / Coupon / Voucher</t>
  </si>
  <si>
    <t>Medical Education</t>
  </si>
  <si>
    <t>Managed Care</t>
  </si>
  <si>
    <t>Consumer Media (general, multi-cultural)</t>
  </si>
  <si>
    <t>Consumer Pharmacy Acquisition</t>
  </si>
  <si>
    <t>Consumer Pharmacy Adherence</t>
  </si>
  <si>
    <t>Public Affairs</t>
  </si>
  <si>
    <t>Market Research</t>
  </si>
  <si>
    <t>2013 Planned Spend ($)</t>
  </si>
  <si>
    <t>No</t>
  </si>
  <si>
    <t>HCP MCM</t>
  </si>
  <si>
    <t>ok</t>
  </si>
  <si>
    <t>Yes</t>
  </si>
  <si>
    <t>Sample,</t>
  </si>
  <si>
    <t>Voucher</t>
  </si>
  <si>
    <t>MMF Only</t>
  </si>
  <si>
    <t>Total</t>
  </si>
  <si>
    <t>* note for samples, the analyzed current level is little low ($4K?)</t>
  </si>
  <si>
    <t>Methods used to quantify promotion responsiveneness (i.e., Response Curves)</t>
  </si>
  <si>
    <t>Channel</t>
  </si>
  <si>
    <t>Response Curve Generation</t>
  </si>
  <si>
    <t>Sample</t>
  </si>
  <si>
    <t>MMF</t>
  </si>
  <si>
    <t>HCP level Test vs. Control statistical models (2012 data)</t>
  </si>
  <si>
    <t>This method gives estimated impact at the current spend level.  Diminishing returns are assumed beyond the current spend level.</t>
  </si>
  <si>
    <t>HCC Programs (Consumer Media)</t>
  </si>
  <si>
    <t>MCM</t>
  </si>
  <si>
    <t>Pharmacy Acquisition Programs</t>
  </si>
  <si>
    <t>Adherence Programs</t>
  </si>
  <si>
    <t>Measured Impact at $7.8MM Spend: 0.6% of NRx 
Assumed Maximum attainable impact: 3% of NRx</t>
  </si>
  <si>
    <t>Measured Impact at $22.4MM Spend: 2.6% of NRx 
Assumed Maximum attainable impact: 10% of NRx</t>
  </si>
  <si>
    <t>Note: For all programs, except Adherence, it is assumed that each incremental NRx generates a new patient.</t>
  </si>
  <si>
    <t>Statistical models from 2012 HCP level monthly data</t>
  </si>
  <si>
    <t>Use sample response curves as proxy and model redemptions</t>
  </si>
  <si>
    <t>Measured Impacts and Assumptions</t>
  </si>
  <si>
    <t xml:space="preserve">Measured Impact at $3.8MM spend: 0.3% of NRx
Assumption: Impact of 1 Redeemed Voucher = Impact of 28 DOT of samples </t>
  </si>
  <si>
    <t>Model</t>
  </si>
  <si>
    <t>Incr. NRx</t>
  </si>
  <si>
    <t>3-yr Incr. TRx</t>
  </si>
  <si>
    <t>Januvia Samples</t>
  </si>
  <si>
    <t>Spend per Incr. TRx</t>
  </si>
  <si>
    <t>2012 HCP level</t>
  </si>
  <si>
    <t>Linear Regression (Quadratic terms)</t>
  </si>
  <si>
    <t>Incr. NRx as % of Total 2012 NRx</t>
  </si>
  <si>
    <t>$224 MM</t>
  </si>
  <si>
    <t>$76 MM</t>
  </si>
  <si>
    <t>Janumet + XR Samples</t>
  </si>
  <si>
    <t>$258 MM</t>
  </si>
  <si>
    <t>$88 MM</t>
  </si>
  <si>
    <t>Measured Impact at $21.6MM spend: 8.4% of NRx</t>
  </si>
  <si>
    <t>Total 2012 NRx</t>
  </si>
  <si>
    <t>2012 HCP Level</t>
  </si>
  <si>
    <t>Use Sample Response as proxy</t>
  </si>
  <si>
    <t>A diminishing return curve passing through measured and aggregated ROI point. 
Measured 2012 ROIs of various programs within the channel type are combined to get an aggregated impact at the Current Spend levels.
Curves pass through origin, aggregated ROI point and extends to an assumed saturation level at very high spend</t>
  </si>
  <si>
    <t>Janvia Family Vouchers</t>
  </si>
  <si>
    <t>$14.6MM</t>
  </si>
  <si>
    <t>$4.9MM</t>
  </si>
  <si>
    <t>Janvia Family MMF</t>
  </si>
  <si>
    <t>2012 Test vs. Control Impact measurement + Diminishing returns assumption</t>
  </si>
  <si>
    <t>Planned Spend</t>
  </si>
  <si>
    <t>Modelled Spend</t>
  </si>
  <si>
    <t>$2.2MM</t>
  </si>
  <si>
    <t>$0.64MM</t>
  </si>
  <si>
    <t>Janvia Family HCC</t>
  </si>
  <si>
    <t>Most recent measured ROIs</t>
  </si>
  <si>
    <t>Janvia Family MCM</t>
  </si>
  <si>
    <t>Janvia Family Adherence Programs</t>
  </si>
  <si>
    <t>Response curves based on: Summarized ROIs from the past + Assumed maximum possible impact</t>
  </si>
  <si>
    <t>$152MM</t>
  </si>
  <si>
    <t>$52MM</t>
  </si>
  <si>
    <t>$33.4MM</t>
  </si>
  <si>
    <t>$11.4MM</t>
  </si>
  <si>
    <t>Data used for Models</t>
  </si>
  <si>
    <t>2.5% of TRx</t>
  </si>
  <si>
    <t>$42MM</t>
  </si>
  <si>
    <t xml:space="preserve">3-yr Incr. Revenue (after-tax) </t>
  </si>
  <si>
    <t>1Yr after-tax Incr. Revenue  (~34%)</t>
  </si>
  <si>
    <t>$23MM 
(~54% of total)</t>
  </si>
  <si>
    <t>Samples - JAN</t>
  </si>
  <si>
    <t>Samples - JMT</t>
  </si>
  <si>
    <t>Vouchers</t>
  </si>
  <si>
    <t>HCC</t>
  </si>
  <si>
    <t>Adherence</t>
  </si>
  <si>
    <t>Current</t>
  </si>
  <si>
    <t>Allowed Min.</t>
  </si>
  <si>
    <t>Allowed Max.</t>
  </si>
  <si>
    <t>Optimal</t>
  </si>
  <si>
    <t>% Change</t>
  </si>
  <si>
    <t>Phar. Acquisition</t>
  </si>
  <si>
    <t>Change</t>
  </si>
  <si>
    <t xml:space="preserve">Budget Allocation </t>
  </si>
  <si>
    <t>min error</t>
  </si>
  <si>
    <t>max error</t>
  </si>
  <si>
    <t>Samples</t>
  </si>
  <si>
    <r>
      <rPr>
        <b/>
        <sz val="11"/>
        <color rgb="FF0000FF"/>
        <rFont val="Calibri"/>
        <family val="2"/>
        <scheme val="minor"/>
      </rPr>
      <t>Temp Allocations</t>
    </r>
    <r>
      <rPr>
        <sz val="11"/>
        <color theme="1"/>
        <rFont val="Calibri"/>
        <family val="2"/>
        <scheme val="minor"/>
      </rPr>
      <t xml:space="preserve">
(in MM $)</t>
    </r>
  </si>
  <si>
    <r>
      <rPr>
        <b/>
        <sz val="11"/>
        <color rgb="FF0000FF"/>
        <rFont val="Calibri"/>
        <family val="2"/>
        <scheme val="minor"/>
      </rPr>
      <t>Historical: Allocations</t>
    </r>
    <r>
      <rPr>
        <sz val="11"/>
        <color theme="1"/>
        <rFont val="Calibri"/>
        <family val="2"/>
        <scheme val="minor"/>
      </rPr>
      <t xml:space="preserve">
(in MM $)</t>
    </r>
  </si>
  <si>
    <r>
      <rPr>
        <b/>
        <sz val="11"/>
        <color rgb="FF0000FF"/>
        <rFont val="Calibri"/>
        <family val="2"/>
        <scheme val="minor"/>
      </rPr>
      <t>Base Case: Allocations</t>
    </r>
    <r>
      <rPr>
        <sz val="11"/>
        <color theme="1"/>
        <rFont val="Calibri"/>
        <family val="2"/>
        <scheme val="minor"/>
      </rPr>
      <t xml:space="preserve">
(in MM $)</t>
    </r>
  </si>
  <si>
    <r>
      <rPr>
        <b/>
        <sz val="11"/>
        <color rgb="FF0000FF"/>
        <rFont val="Calibri"/>
        <family val="2"/>
        <scheme val="minor"/>
      </rPr>
      <t>Competitive:  Allocations</t>
    </r>
    <r>
      <rPr>
        <sz val="11"/>
        <color theme="1"/>
        <rFont val="Calibri"/>
        <family val="2"/>
        <scheme val="minor"/>
      </rPr>
      <t xml:space="preserve">
(in MM $)</t>
    </r>
  </si>
  <si>
    <r>
      <rPr>
        <b/>
        <sz val="11"/>
        <color rgb="FF0000FF"/>
        <rFont val="Calibri"/>
        <family val="2"/>
        <scheme val="minor"/>
      </rPr>
      <t>All Scenarios: Allocations</t>
    </r>
    <r>
      <rPr>
        <sz val="11"/>
        <color theme="1"/>
        <rFont val="Calibri"/>
        <family val="2"/>
        <scheme val="minor"/>
      </rPr>
      <t xml:space="preserve">
(in MM $)</t>
    </r>
  </si>
  <si>
    <t>Base</t>
  </si>
  <si>
    <t>Competitive</t>
  </si>
  <si>
    <t>Historical</t>
  </si>
  <si>
    <t>Change in Total Budget</t>
  </si>
  <si>
    <t>Change in Incr. Revenue</t>
  </si>
  <si>
    <r>
      <rPr>
        <b/>
        <sz val="11"/>
        <color rgb="FF00B050"/>
        <rFont val="Calibri"/>
        <family val="2"/>
        <scheme val="minor"/>
      </rPr>
      <t>Green:</t>
    </r>
    <r>
      <rPr>
        <sz val="11"/>
        <color theme="1"/>
        <rFont val="Calibri"/>
        <family val="2"/>
        <scheme val="minor"/>
      </rPr>
      <t xml:space="preserve"> Higher than current;</t>
    </r>
    <r>
      <rPr>
        <sz val="11"/>
        <color rgb="FFFFFF00"/>
        <rFont val="Calibri"/>
        <family val="2"/>
        <scheme val="minor"/>
      </rPr>
      <t xml:space="preserve"> Yellow:</t>
    </r>
    <r>
      <rPr>
        <sz val="11"/>
        <color theme="1"/>
        <rFont val="Calibri"/>
        <family val="2"/>
        <scheme val="minor"/>
      </rPr>
      <t xml:space="preserve"> Similar to current; </t>
    </r>
    <r>
      <rPr>
        <sz val="11"/>
        <color rgb="FFFF7C80"/>
        <rFont val="Calibri"/>
        <family val="2"/>
        <scheme val="minor"/>
      </rPr>
      <t>Red:</t>
    </r>
    <r>
      <rPr>
        <sz val="11"/>
        <color theme="1"/>
        <rFont val="Calibri"/>
        <family val="2"/>
        <scheme val="minor"/>
      </rPr>
      <t xml:space="preserve"> Lesser than current</t>
    </r>
  </si>
  <si>
    <r>
      <rPr>
        <b/>
        <sz val="11"/>
        <color rgb="FFFF7C80"/>
        <rFont val="Calibri"/>
        <family val="2"/>
        <scheme val="minor"/>
      </rPr>
      <t>Red:</t>
    </r>
    <r>
      <rPr>
        <sz val="11"/>
        <color theme="1"/>
        <rFont val="Calibri"/>
        <family val="2"/>
        <scheme val="minor"/>
      </rPr>
      <t xml:space="preserve"> Lesser than current</t>
    </r>
  </si>
  <si>
    <r>
      <rPr>
        <b/>
        <sz val="11"/>
        <color rgb="FF00B050"/>
        <rFont val="Calibri"/>
        <family val="2"/>
        <scheme val="minor"/>
      </rPr>
      <t>Green:</t>
    </r>
    <r>
      <rPr>
        <sz val="11"/>
        <color theme="1"/>
        <rFont val="Calibri"/>
        <family val="2"/>
        <scheme val="minor"/>
      </rPr>
      <t xml:space="preserve"> Higher than current</t>
    </r>
  </si>
  <si>
    <r>
      <rPr>
        <b/>
        <sz val="11"/>
        <color rgb="FFFFFF00"/>
        <rFont val="Calibri"/>
        <family val="2"/>
        <scheme val="minor"/>
      </rPr>
      <t>Yellow:</t>
    </r>
    <r>
      <rPr>
        <b/>
        <sz val="11"/>
        <color theme="1"/>
        <rFont val="Calibri"/>
        <family val="2"/>
        <scheme val="minor"/>
      </rPr>
      <t xml:space="preserve"> </t>
    </r>
    <r>
      <rPr>
        <sz val="11"/>
        <color theme="1"/>
        <rFont val="Calibri"/>
        <family val="2"/>
        <scheme val="minor"/>
      </rPr>
      <t>Similar to current</t>
    </r>
  </si>
  <si>
    <r>
      <rPr>
        <b/>
        <sz val="11"/>
        <color rgb="FF0000FF"/>
        <rFont val="Calibri"/>
        <family val="2"/>
        <scheme val="minor"/>
      </rPr>
      <t>Historical : Allocation Senitivity</t>
    </r>
    <r>
      <rPr>
        <sz val="11"/>
        <color theme="1"/>
        <rFont val="Calibri"/>
        <family val="2"/>
        <scheme val="minor"/>
      </rPr>
      <t xml:space="preserve">
(in MM $)</t>
    </r>
  </si>
  <si>
    <t xml:space="preserve">Senitivity of Budget Allocation for "Historical Best" Scenario </t>
  </si>
  <si>
    <t>Responsiveness as Modeled</t>
  </si>
  <si>
    <r>
      <t xml:space="preserve">Responsiveness  reduces by </t>
    </r>
    <r>
      <rPr>
        <u/>
        <sz val="11"/>
        <color theme="1"/>
        <rFont val="Calibri"/>
        <family val="2"/>
        <scheme val="minor"/>
      </rPr>
      <t xml:space="preserve">HALF </t>
    </r>
    <r>
      <rPr>
        <sz val="11"/>
        <color theme="1"/>
        <rFont val="Calibri"/>
        <family val="2"/>
        <scheme val="minor"/>
      </rPr>
      <t>for a given channel</t>
    </r>
  </si>
  <si>
    <r>
      <t xml:space="preserve">Responsiveness is </t>
    </r>
    <r>
      <rPr>
        <u/>
        <sz val="11"/>
        <color theme="1"/>
        <rFont val="Calibri"/>
        <family val="2"/>
        <scheme val="minor"/>
      </rPr>
      <t>DOUBLED</t>
    </r>
    <r>
      <rPr>
        <sz val="11"/>
        <color theme="1"/>
        <rFont val="Calibri"/>
        <family val="2"/>
        <scheme val="minor"/>
      </rPr>
      <t xml:space="preserve"> for a given channel</t>
    </r>
  </si>
  <si>
    <t>Comment</t>
  </si>
  <si>
    <t>No Change</t>
  </si>
  <si>
    <t>Allocation increases if responsiveness is doubled</t>
  </si>
  <si>
    <t>When responsiveness is doubled, allocation increases. Not a big change if responsiveness reduces.</t>
  </si>
  <si>
    <t>When responsiveness is reduced by half, MCM allocation falls. Not a big increase if responsiveness is doubled.</t>
  </si>
  <si>
    <t>Modelled Spend (in MM $)</t>
  </si>
  <si>
    <r>
      <t>2.5% of</t>
    </r>
    <r>
      <rPr>
        <sz val="11"/>
        <color rgb="FF0000FF"/>
        <rFont val="Calibri"/>
        <family val="2"/>
        <scheme val="minor"/>
      </rPr>
      <t xml:space="preserve"> TRx</t>
    </r>
  </si>
  <si>
    <t>3-yr Incr. TRx (in '000)</t>
  </si>
  <si>
    <r>
      <t xml:space="preserve">2.5% of </t>
    </r>
    <r>
      <rPr>
        <sz val="11"/>
        <color rgb="FF0000FF"/>
        <rFont val="Calibri"/>
        <family val="2"/>
        <scheme val="minor"/>
      </rPr>
      <t>TRx</t>
    </r>
  </si>
  <si>
    <t>Modelled Spend 
(in MM $)</t>
  </si>
  <si>
    <t>3-yr Incr. TRx 
(in '000)</t>
  </si>
  <si>
    <t>3-year Incr. TRx</t>
  </si>
  <si>
    <r>
      <t xml:space="preserve">Optimal </t>
    </r>
    <r>
      <rPr>
        <b/>
        <sz val="11"/>
        <color rgb="FF0000FF"/>
        <rFont val="Calibri"/>
        <family val="2"/>
        <scheme val="minor"/>
      </rPr>
      <t>1-year</t>
    </r>
    <r>
      <rPr>
        <sz val="11"/>
        <color theme="1"/>
        <rFont val="Calibri"/>
        <family val="2"/>
        <scheme val="minor"/>
      </rPr>
      <t xml:space="preserve"> Incr. TRx.</t>
    </r>
  </si>
  <si>
    <t>Total After-Tax Incr. Revenues (in MM $)</t>
  </si>
  <si>
    <t>1-year</t>
  </si>
  <si>
    <t>3-year Incr. Revenue</t>
  </si>
  <si>
    <t>Total Incr. TRx</t>
  </si>
  <si>
    <r>
      <t xml:space="preserve">Temp 
Incr. TRxs 
</t>
    </r>
    <r>
      <rPr>
        <sz val="11"/>
        <rFont val="Calibri"/>
        <family val="2"/>
        <scheme val="minor"/>
      </rPr>
      <t>(in '000)</t>
    </r>
  </si>
  <si>
    <r>
      <rPr>
        <b/>
        <sz val="11"/>
        <color rgb="FF0000FF"/>
        <rFont val="Calibri"/>
        <family val="2"/>
        <scheme val="minor"/>
      </rPr>
      <t>Base Case: 
Incr. TRx</t>
    </r>
    <r>
      <rPr>
        <sz val="11"/>
        <color theme="1"/>
        <rFont val="Calibri"/>
        <family val="2"/>
        <scheme val="minor"/>
      </rPr>
      <t xml:space="preserve">
 (in '000)</t>
    </r>
  </si>
  <si>
    <r>
      <t xml:space="preserve">Optimal </t>
    </r>
    <r>
      <rPr>
        <b/>
        <sz val="11"/>
        <color rgb="FF0000FF"/>
        <rFont val="Calibri"/>
        <family val="2"/>
        <scheme val="minor"/>
      </rPr>
      <t>1-year</t>
    </r>
    <r>
      <rPr>
        <sz val="11"/>
        <color theme="1"/>
        <rFont val="Calibri"/>
        <family val="2"/>
        <scheme val="minor"/>
      </rPr>
      <t xml:space="preserve"> Incr. TRx</t>
    </r>
  </si>
  <si>
    <t>Total After-Tax Incr. Revenues 
(in MM $)</t>
  </si>
  <si>
    <r>
      <rPr>
        <b/>
        <sz val="11"/>
        <color rgb="FF0000FF"/>
        <rFont val="Calibri"/>
        <family val="2"/>
        <scheme val="minor"/>
      </rPr>
      <t>All Scenarios: 
Incr. TRx</t>
    </r>
    <r>
      <rPr>
        <sz val="11"/>
        <color theme="1"/>
        <rFont val="Calibri"/>
        <family val="2"/>
        <scheme val="minor"/>
      </rPr>
      <t xml:space="preserve">
 (in '000)</t>
    </r>
  </si>
  <si>
    <t>Increase from Current</t>
  </si>
  <si>
    <r>
      <rPr>
        <b/>
        <sz val="11"/>
        <color rgb="FF0000FF"/>
        <rFont val="Calibri"/>
        <family val="2"/>
        <scheme val="minor"/>
      </rPr>
      <t>Competitive: 
Incr. TRx</t>
    </r>
    <r>
      <rPr>
        <sz val="11"/>
        <color theme="1"/>
        <rFont val="Calibri"/>
        <family val="2"/>
        <scheme val="minor"/>
      </rPr>
      <t xml:space="preserve">
 (in '000)</t>
    </r>
  </si>
  <si>
    <r>
      <rPr>
        <b/>
        <sz val="11"/>
        <color rgb="FF0000FF"/>
        <rFont val="Calibri"/>
        <family val="2"/>
        <scheme val="minor"/>
      </rPr>
      <t>Historical: 
Incr. TRx</t>
    </r>
    <r>
      <rPr>
        <sz val="11"/>
        <color theme="1"/>
        <rFont val="Calibri"/>
        <family val="2"/>
        <scheme val="minor"/>
      </rPr>
      <t xml:space="preserve">
 (in '000)</t>
    </r>
  </si>
  <si>
    <r>
      <rPr>
        <b/>
        <sz val="11"/>
        <color rgb="FF0000FF"/>
        <rFont val="Calibri"/>
        <family val="2"/>
        <scheme val="minor"/>
      </rPr>
      <t>After Tax 3-year Incr. Revenue</t>
    </r>
    <r>
      <rPr>
        <sz val="11"/>
        <color theme="1"/>
        <rFont val="Calibri"/>
        <family val="2"/>
        <scheme val="minor"/>
      </rPr>
      <t xml:space="preserve"> 
(in MM $)</t>
    </r>
  </si>
  <si>
    <t>Janvia Family Pharmacy Acquisition</t>
  </si>
  <si>
    <t>** David Ennis's file has $4.7MM input. $3.5MM is the latest input from Chris Yothers.</t>
  </si>
  <si>
    <r>
      <t xml:space="preserve">Measured Impact at $15.7MM Spend: 2.5% of </t>
    </r>
    <r>
      <rPr>
        <u/>
        <sz val="11"/>
        <color rgb="FF0000FF"/>
        <rFont val="Calibri"/>
        <family val="2"/>
        <scheme val="minor"/>
      </rPr>
      <t>TRx</t>
    </r>
    <r>
      <rPr>
        <u/>
        <sz val="11"/>
        <color theme="1"/>
        <rFont val="Calibri"/>
        <family val="2"/>
        <scheme val="minor"/>
      </rPr>
      <t xml:space="preserve"> </t>
    </r>
    <r>
      <rPr>
        <sz val="11"/>
        <color theme="1"/>
        <rFont val="Calibri"/>
        <family val="2"/>
        <scheme val="minor"/>
      </rPr>
      <t xml:space="preserve">
Assumed Maximum attainable impact: 7.5% of </t>
    </r>
    <r>
      <rPr>
        <u/>
        <sz val="11"/>
        <color rgb="FF0000FF"/>
        <rFont val="Calibri"/>
        <family val="2"/>
        <scheme val="minor"/>
      </rPr>
      <t>TRx</t>
    </r>
  </si>
  <si>
    <t>Measured Impact at $3.5MM Spend: 0.14% of NRx 
Assumed Maximum attainable impact: 1.5% of NRx</t>
  </si>
  <si>
    <t>$2.7MM</t>
  </si>
  <si>
    <t>$8.1MM</t>
  </si>
  <si>
    <t>Change in Budget</t>
  </si>
  <si>
    <t>Change from Current (in %)</t>
  </si>
  <si>
    <t xml:space="preserve">Current </t>
  </si>
  <si>
    <t xml:space="preserve"> - </t>
  </si>
  <si>
    <t xml:space="preserve">3- year post-tax Incr. Revenues </t>
  </si>
  <si>
    <t>Promotion Budgets</t>
  </si>
  <si>
    <r>
      <rPr>
        <b/>
        <sz val="11"/>
        <color rgb="FF0000FF"/>
        <rFont val="Calibri"/>
        <family val="2"/>
        <scheme val="minor"/>
      </rPr>
      <t>Standard Scenarios 20</t>
    </r>
    <r>
      <rPr>
        <sz val="11"/>
        <color theme="1"/>
        <rFont val="Calibri"/>
        <family val="2"/>
        <scheme val="minor"/>
      </rPr>
      <t xml:space="preserve">: Here, budget for each promotion type is allowed to </t>
    </r>
    <r>
      <rPr>
        <sz val="11"/>
        <color rgb="FF0000FF"/>
        <rFont val="Calibri"/>
        <family val="2"/>
        <scheme val="minor"/>
      </rPr>
      <t>change by + or - 20%</t>
    </r>
    <r>
      <rPr>
        <sz val="11"/>
        <color theme="1"/>
        <rFont val="Calibri"/>
        <family val="2"/>
        <scheme val="minor"/>
      </rPr>
      <t xml:space="preserve"> from their current levels. The total available budget is changed in $5MM increments. </t>
    </r>
    <r>
      <rPr>
        <b/>
        <i/>
        <sz val="11"/>
        <color theme="1"/>
        <rFont val="Calibri"/>
        <family val="2"/>
        <scheme val="minor"/>
      </rPr>
      <t>All $ values are in MM.</t>
    </r>
  </si>
  <si>
    <t>Incr. Revenue</t>
  </si>
  <si>
    <t xml:space="preserve">Change from Current </t>
  </si>
  <si>
    <t>Optimal Allocation</t>
  </si>
  <si>
    <t>Curr</t>
  </si>
  <si>
    <t>Incr. TRx</t>
  </si>
  <si>
    <t>3- year Incr. TRx (in '000)</t>
  </si>
  <si>
    <t>Incr. TRx from Promotions (in '000)</t>
  </si>
  <si>
    <t>Budget</t>
  </si>
  <si>
    <r>
      <rPr>
        <b/>
        <sz val="11"/>
        <color rgb="FF0000FF"/>
        <rFont val="Calibri"/>
        <family val="2"/>
        <scheme val="minor"/>
      </rPr>
      <t>Standard Scenarios 30</t>
    </r>
    <r>
      <rPr>
        <sz val="11"/>
        <color theme="1"/>
        <rFont val="Calibri"/>
        <family val="2"/>
        <scheme val="minor"/>
      </rPr>
      <t xml:space="preserve">: Here, budget for each promotion type is allowed to </t>
    </r>
    <r>
      <rPr>
        <sz val="11"/>
        <color rgb="FF0000FF"/>
        <rFont val="Calibri"/>
        <family val="2"/>
        <scheme val="minor"/>
      </rPr>
      <t>change by + or - 30%</t>
    </r>
    <r>
      <rPr>
        <sz val="11"/>
        <color theme="1"/>
        <rFont val="Calibri"/>
        <family val="2"/>
        <scheme val="minor"/>
      </rPr>
      <t xml:space="preserve"> from their current levels. The total available budget is changed in $5MM increments. </t>
    </r>
    <r>
      <rPr>
        <b/>
        <i/>
        <sz val="11"/>
        <color theme="1"/>
        <rFont val="Calibri"/>
        <family val="2"/>
        <scheme val="minor"/>
      </rPr>
      <t>All $ values are in MM.</t>
    </r>
  </si>
  <si>
    <r>
      <rPr>
        <b/>
        <sz val="11"/>
        <color rgb="FF0000FF"/>
        <rFont val="Calibri"/>
        <family val="2"/>
        <scheme val="minor"/>
      </rPr>
      <t>Custom Case: Allocations</t>
    </r>
    <r>
      <rPr>
        <sz val="11"/>
        <color theme="1"/>
        <rFont val="Calibri"/>
        <family val="2"/>
        <scheme val="minor"/>
      </rPr>
      <t xml:space="preserve">
(in MM $)</t>
    </r>
  </si>
  <si>
    <r>
      <rPr>
        <b/>
        <sz val="11"/>
        <color rgb="FF0000FF"/>
        <rFont val="Calibri"/>
        <family val="2"/>
        <scheme val="minor"/>
      </rPr>
      <t>Custom Case: 
Incr. TRx</t>
    </r>
    <r>
      <rPr>
        <sz val="11"/>
        <color theme="1"/>
        <rFont val="Calibri"/>
        <family val="2"/>
        <scheme val="minor"/>
      </rPr>
      <t xml:space="preserve">
 (in '000)</t>
    </r>
  </si>
  <si>
    <t>Sensitivity High (-50% and 200% change in responsiveness)</t>
  </si>
  <si>
    <t>Responsiveness is …..</t>
  </si>
  <si>
    <t xml:space="preserve"> as Modeled</t>
  </si>
  <si>
    <r>
      <rPr>
        <b/>
        <sz val="11"/>
        <color rgb="FF0000FF"/>
        <rFont val="Calibri"/>
        <family val="2"/>
        <scheme val="minor"/>
      </rPr>
      <t>Custom Case: Allocation Senitivity</t>
    </r>
    <r>
      <rPr>
        <sz val="11"/>
        <color theme="1"/>
        <rFont val="Calibri"/>
        <family val="2"/>
        <scheme val="minor"/>
      </rPr>
      <t xml:space="preserve">
(in MM $)</t>
    </r>
  </si>
  <si>
    <t>No change. Always min.</t>
  </si>
  <si>
    <t>No Change. Always max.</t>
  </si>
  <si>
    <t>No Change.Always max.</t>
  </si>
  <si>
    <t>Doubled: goes to max.</t>
  </si>
  <si>
    <r>
      <t xml:space="preserve">Half: small reduction. </t>
    </r>
    <r>
      <rPr>
        <i/>
        <sz val="11"/>
        <rFont val="Calibri"/>
        <family val="2"/>
        <scheme val="minor"/>
      </rPr>
      <t>Doubled: No change.</t>
    </r>
  </si>
  <si>
    <t>Sensitivity Medium (-40% and +40% change in responsiveness)</t>
  </si>
  <si>
    <r>
      <rPr>
        <b/>
        <u/>
        <sz val="11"/>
        <color theme="1"/>
        <rFont val="Calibri"/>
        <family val="2"/>
        <scheme val="minor"/>
      </rPr>
      <t>DOUBLED</t>
    </r>
    <r>
      <rPr>
        <sz val="11"/>
        <color theme="1"/>
        <rFont val="Calibri"/>
        <family val="2"/>
        <scheme val="minor"/>
      </rPr>
      <t xml:space="preserve"> for a given channel</t>
    </r>
  </si>
  <si>
    <r>
      <rPr>
        <b/>
        <u/>
        <sz val="11"/>
        <color theme="1"/>
        <rFont val="Calibri"/>
        <family val="2"/>
        <scheme val="minor"/>
      </rPr>
      <t>reduced by 40%</t>
    </r>
    <r>
      <rPr>
        <u/>
        <sz val="11"/>
        <color theme="1"/>
        <rFont val="Calibri"/>
        <family val="2"/>
        <scheme val="minor"/>
      </rPr>
      <t xml:space="preserve"> </t>
    </r>
    <r>
      <rPr>
        <sz val="11"/>
        <color theme="1"/>
        <rFont val="Calibri"/>
        <family val="2"/>
        <scheme val="minor"/>
      </rPr>
      <t>for a given channel</t>
    </r>
  </si>
  <si>
    <r>
      <rPr>
        <b/>
        <u/>
        <sz val="11"/>
        <color theme="1"/>
        <rFont val="Calibri"/>
        <family val="2"/>
        <scheme val="minor"/>
      </rPr>
      <t>increased by 40%</t>
    </r>
    <r>
      <rPr>
        <sz val="11"/>
        <color theme="1"/>
        <rFont val="Calibri"/>
        <family val="2"/>
        <scheme val="minor"/>
      </rPr>
      <t xml:space="preserve"> for a given channel</t>
    </r>
  </si>
  <si>
    <r>
      <t xml:space="preserve">reduced by </t>
    </r>
    <r>
      <rPr>
        <b/>
        <u/>
        <sz val="11"/>
        <color theme="1"/>
        <rFont val="Calibri"/>
        <family val="2"/>
        <scheme val="minor"/>
      </rPr>
      <t>HALF</t>
    </r>
    <r>
      <rPr>
        <u/>
        <sz val="11"/>
        <color theme="1"/>
        <rFont val="Calibri"/>
        <family val="2"/>
        <scheme val="minor"/>
      </rPr>
      <t xml:space="preserve"> </t>
    </r>
    <r>
      <rPr>
        <sz val="11"/>
        <color theme="1"/>
        <rFont val="Calibri"/>
        <family val="2"/>
        <scheme val="minor"/>
      </rPr>
      <t>for a given channel</t>
    </r>
  </si>
  <si>
    <t>[+40%]: goes to max.</t>
  </si>
  <si>
    <r>
      <t>[-40%]: small reduction.</t>
    </r>
    <r>
      <rPr>
        <i/>
        <sz val="11"/>
        <rFont val="Calibri"/>
        <family val="2"/>
        <scheme val="minor"/>
      </rPr>
      <t>[+40%]: No change.</t>
    </r>
  </si>
  <si>
    <t>STD20</t>
  </si>
  <si>
    <t>STD30</t>
  </si>
  <si>
    <t>Standard Scenarios</t>
  </si>
  <si>
    <t>Current Allocation</t>
  </si>
  <si>
    <t>Custom Scenario</t>
  </si>
  <si>
    <t>Reallocation of Current Investment</t>
  </si>
  <si>
    <t>Reallocation with additional $10MM Investment</t>
  </si>
  <si>
    <t>Optimal Allocation*</t>
  </si>
  <si>
    <t>Custom reallocation with additional ~$10MM investment</t>
  </si>
  <si>
    <r>
      <t xml:space="preserve">* Budget for each promotion type is allowed to vary by </t>
    </r>
    <r>
      <rPr>
        <sz val="11"/>
        <color theme="1"/>
        <rFont val="Times New Roman"/>
        <family val="1"/>
      </rPr>
      <t>±</t>
    </r>
    <r>
      <rPr>
        <sz val="11"/>
        <color theme="1"/>
        <rFont val="Calibri"/>
        <family val="2"/>
      </rPr>
      <t>20% from current.</t>
    </r>
  </si>
  <si>
    <t>Promotion Expense Category</t>
  </si>
  <si>
    <t>2013 Planned Spend for 
In-Scope promotions ($)</t>
  </si>
  <si>
    <t>In Scope</t>
  </si>
  <si>
    <t>HCC Media</t>
  </si>
  <si>
    <t>Phar.  Acquisition</t>
  </si>
  <si>
    <t xml:space="preserve">Adherence </t>
  </si>
  <si>
    <t xml:space="preserve">Total In-Scope Budget </t>
  </si>
  <si>
    <t>Journey for Control</t>
  </si>
  <si>
    <t>Print Production</t>
  </si>
  <si>
    <t>Agency Fees and Out of pocket production</t>
  </si>
  <si>
    <t>Pharmacy Acquisition</t>
  </si>
  <si>
    <t>Pharmacy Adherence</t>
  </si>
  <si>
    <t xml:space="preserve">Rep Delivered Material </t>
  </si>
  <si>
    <t xml:space="preserve">Agency Fees and Production </t>
  </si>
  <si>
    <t>2013 Agency Fees and Production Cost Breakdown</t>
  </si>
  <si>
    <t>Total Agency Fees and Production Cost</t>
  </si>
  <si>
    <t>*  Includes Media Planning/Buying Fees, TelRx and Team Merck</t>
  </si>
  <si>
    <t>Miscellaneous*</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</si>
</sst>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quot;$&quot;#,##0.0_);\(&quot;$&quot;#,##0.0\)"/>
    <numFmt numFmtId="168" formatCode="&quot;$&quot;0.0,,"/>
    <numFmt numFmtId="169" formatCode="&quot;$&quot;0,,"/>
    <numFmt numFmtId="170" formatCode="&quot;$&quot;0,000,,"/>
    <numFmt numFmtId="171" formatCode="&quot;$&quot;#,##0.0"/>
    <numFmt numFmtId="172" formatCode="#,###,"/>
    <numFmt numFmtId="173" formatCode="0.#,"/>
    <numFmt numFmtId="174" formatCode="#,"/>
    <numFmt numFmtId="175" formatCode="&quot;$&quot;#.0,,"/>
    <numFmt numFmtId="176" formatCode="&quot;$&quot;#,##0"/>
    <numFmt numFmtId="177" formatCode="&quot;$&quot;#,,"/>
    <numFmt numFmtId="178" formatCode="#,##0,"/>
  </numFmts>
  <fonts count="44" x14ac:knownFonts="1">
    <font>
      <sz val="11"/>
      <color theme="1"/>
      <name val="Calibri"/>
      <family val="2"/>
      <scheme val="minor"/>
    </font>
    <font>
      <sz val="11"/>
      <color theme="1"/>
      <name val="Calibri"/>
      <family val="2"/>
      <scheme val="minor"/>
    </font>
    <font>
      <b/>
      <sz val="11"/>
      <color theme="1"/>
      <name val="Calibri"/>
      <family val="2"/>
      <scheme val="minor"/>
    </font>
    <font>
      <sz val="11"/>
      <color rgb="FF0000FF"/>
      <name val="Calibri"/>
      <family val="2"/>
      <scheme val="minor"/>
    </font>
    <font>
      <u/>
      <sz val="11"/>
      <color rgb="FF0000FF"/>
      <name val="Calibri"/>
      <family val="2"/>
      <scheme val="minor"/>
    </font>
    <font>
      <u/>
      <sz val="11"/>
      <color theme="1"/>
      <name val="Calibri"/>
      <family val="2"/>
      <scheme val="minor"/>
    </font>
    <font>
      <sz val="11"/>
      <color rgb="FFFF0000"/>
      <name val="Calibri"/>
      <family val="2"/>
      <scheme val="minor"/>
    </font>
    <font>
      <b/>
      <sz val="11"/>
      <color rgb="FF0000F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00B050"/>
      <name val="Calibri"/>
      <family val="2"/>
      <scheme val="minor"/>
    </font>
    <font>
      <sz val="10"/>
      <color theme="1"/>
      <name val="Calibri"/>
      <family val="2"/>
      <scheme val="minor"/>
    </font>
    <font>
      <sz val="10"/>
      <name val="Arial"/>
      <family val="2"/>
    </font>
    <font>
      <sz val="10"/>
      <name val="MS Sans Serif"/>
      <family val="2"/>
    </font>
    <font>
      <b/>
      <sz val="10"/>
      <color rgb="FF000000"/>
      <name val="Arial"/>
      <family val="2"/>
    </font>
    <font>
      <b/>
      <sz val="11"/>
      <color rgb="FF00B050"/>
      <name val="Calibri"/>
      <family val="2"/>
      <scheme val="minor"/>
    </font>
    <font>
      <sz val="11"/>
      <color rgb="FFFF7C80"/>
      <name val="Calibri"/>
      <family val="2"/>
      <scheme val="minor"/>
    </font>
    <font>
      <sz val="11"/>
      <color rgb="FFFFFF00"/>
      <name val="Calibri"/>
      <family val="2"/>
      <scheme val="minor"/>
    </font>
    <font>
      <b/>
      <sz val="11"/>
      <color rgb="FFFF7C80"/>
      <name val="Calibri"/>
      <family val="2"/>
      <scheme val="minor"/>
    </font>
    <font>
      <b/>
      <sz val="11"/>
      <color rgb="FFFFFF00"/>
      <name val="Calibri"/>
      <family val="2"/>
      <scheme val="minor"/>
    </font>
    <font>
      <sz val="11"/>
      <name val="Calibri"/>
      <family val="2"/>
      <scheme val="minor"/>
    </font>
    <font>
      <sz val="11"/>
      <color rgb="FFC00000"/>
      <name val="Calibri"/>
      <family val="2"/>
      <scheme val="minor"/>
    </font>
    <font>
      <b/>
      <i/>
      <sz val="11"/>
      <color theme="1"/>
      <name val="Calibri"/>
      <family val="2"/>
      <scheme val="minor"/>
    </font>
    <font>
      <b/>
      <sz val="11"/>
      <color rgb="FFC00000"/>
      <name val="Calibri"/>
      <family val="2"/>
      <scheme val="minor"/>
    </font>
    <font>
      <i/>
      <sz val="11"/>
      <color theme="1"/>
      <name val="Calibri"/>
      <family val="2"/>
      <scheme val="minor"/>
    </font>
    <font>
      <b/>
      <u/>
      <sz val="11"/>
      <color theme="1"/>
      <name val="Calibri"/>
      <family val="2"/>
      <scheme val="minor"/>
    </font>
    <font>
      <i/>
      <sz val="11"/>
      <color rgb="FFFF0000"/>
      <name val="Calibri"/>
      <family val="2"/>
      <scheme val="minor"/>
    </font>
    <font>
      <i/>
      <sz val="11"/>
      <name val="Calibri"/>
      <family val="2"/>
      <scheme val="minor"/>
    </font>
    <font>
      <b/>
      <sz val="11"/>
      <name val="Calibri"/>
      <family val="2"/>
      <scheme val="minor"/>
    </font>
    <font>
      <sz val="11"/>
      <color theme="1"/>
      <name val="Times New Roman"/>
      <family val="1"/>
    </font>
    <font>
      <sz val="11"/>
      <color theme="1"/>
      <name val="Calibri"/>
      <family val="2"/>
    </font>
    <font>
      <sz val="9"/>
      <color theme="1"/>
      <name val="Calibri"/>
      <family val="2"/>
      <scheme val="minor"/>
    </font>
  </fonts>
  <fills count="4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B050"/>
        <bgColor indexed="64"/>
      </patternFill>
    </fill>
    <fill>
      <patternFill patternType="solid">
        <fgColor rgb="FFFF7C8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s>
  <cellStyleXfs count="5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xf numFmtId="0" fontId="9" fillId="0" borderId="7" applyNumberFormat="0" applyFill="0" applyAlignment="0" applyProtection="0"/>
    <xf numFmtId="0" fontId="10" fillId="0" borderId="8" applyNumberFormat="0" applyFill="0" applyAlignment="0" applyProtection="0"/>
    <xf numFmtId="0" fontId="11" fillId="0" borderId="9" applyNumberFormat="0" applyFill="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8" borderId="0" applyNumberFormat="0" applyBorder="0" applyAlignment="0" applyProtection="0"/>
    <xf numFmtId="0" fontId="14" fillId="9" borderId="0" applyNumberFormat="0" applyBorder="0" applyAlignment="0" applyProtection="0"/>
    <xf numFmtId="0" fontId="15" fillId="10" borderId="10" applyNumberFormat="0" applyAlignment="0" applyProtection="0"/>
    <xf numFmtId="0" fontId="16" fillId="11" borderId="11" applyNumberFormat="0" applyAlignment="0" applyProtection="0"/>
    <xf numFmtId="0" fontId="17" fillId="11" borderId="10" applyNumberFormat="0" applyAlignment="0" applyProtection="0"/>
    <xf numFmtId="0" fontId="18" fillId="0" borderId="12" applyNumberFormat="0" applyFill="0" applyAlignment="0" applyProtection="0"/>
    <xf numFmtId="0" fontId="19" fillId="12" borderId="13" applyNumberFormat="0" applyAlignment="0" applyProtection="0"/>
    <xf numFmtId="0" fontId="6" fillId="0" borderId="0" applyNumberFormat="0" applyFill="0" applyBorder="0" applyAlignment="0" applyProtection="0"/>
    <xf numFmtId="0" fontId="1" fillId="13" borderId="14" applyNumberFormat="0" applyFont="0" applyAlignment="0" applyProtection="0"/>
    <xf numFmtId="0" fontId="20" fillId="0" borderId="0" applyNumberFormat="0" applyFill="0" applyBorder="0" applyAlignment="0" applyProtection="0"/>
    <xf numFmtId="0" fontId="2" fillId="0" borderId="15" applyNumberFormat="0" applyFill="0" applyAlignment="0" applyProtection="0"/>
    <xf numFmtId="0" fontId="2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1" fillId="37" borderId="0" applyNumberFormat="0" applyBorder="0" applyAlignment="0" applyProtection="0"/>
    <xf numFmtId="0" fontId="24" fillId="0" borderId="0"/>
    <xf numFmtId="43" fontId="24"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0" fontId="24" fillId="0" borderId="0"/>
    <xf numFmtId="0" fontId="25" fillId="0" borderId="0"/>
    <xf numFmtId="9" fontId="25" fillId="0" borderId="0" applyFont="0" applyFill="0" applyBorder="0" applyAlignment="0" applyProtection="0"/>
    <xf numFmtId="0" fontId="26" fillId="0" borderId="0"/>
    <xf numFmtId="0" fontId="26" fillId="0" borderId="0"/>
    <xf numFmtId="43" fontId="26" fillId="0" borderId="0" applyFont="0" applyFill="0" applyBorder="0" applyAlignment="0" applyProtection="0"/>
    <xf numFmtId="0" fontId="26" fillId="0" borderId="0"/>
  </cellStyleXfs>
  <cellXfs count="353">
    <xf numFmtId="0" fontId="0" fillId="0" borderId="0" xfId="0"/>
    <xf numFmtId="0" fontId="0" fillId="0" borderId="0" xfId="0" applyAlignment="1">
      <alignment wrapText="1"/>
    </xf>
    <xf numFmtId="164" fontId="0" fillId="0" borderId="0" xfId="1" applyNumberFormat="1" applyFont="1"/>
    <xf numFmtId="164" fontId="0" fillId="0" borderId="0" xfId="0" applyNumberFormat="1"/>
    <xf numFmtId="0" fontId="0" fillId="0" borderId="0" xfId="0" applyAlignment="1"/>
    <xf numFmtId="0" fontId="0" fillId="0" borderId="2" xfId="0" applyBorder="1"/>
    <xf numFmtId="164" fontId="0" fillId="0" borderId="2" xfId="1" applyNumberFormat="1" applyFont="1" applyBorder="1"/>
    <xf numFmtId="0" fontId="0" fillId="0" borderId="3" xfId="0" applyBorder="1"/>
    <xf numFmtId="164" fontId="0" fillId="0" borderId="3" xfId="1" applyNumberFormat="1" applyFont="1" applyBorder="1"/>
    <xf numFmtId="0" fontId="0" fillId="0" borderId="4" xfId="0" applyBorder="1"/>
    <xf numFmtId="164" fontId="0" fillId="0" borderId="4" xfId="1" applyNumberFormat="1" applyFont="1" applyBorder="1"/>
    <xf numFmtId="0" fontId="3" fillId="0" borderId="3" xfId="0" applyFont="1" applyBorder="1"/>
    <xf numFmtId="0" fontId="2" fillId="3" borderId="1" xfId="0" applyFont="1" applyFill="1" applyBorder="1"/>
    <xf numFmtId="164" fontId="2" fillId="3" borderId="1" xfId="0" applyNumberFormat="1" applyFont="1" applyFill="1" applyBorder="1"/>
    <xf numFmtId="164" fontId="2" fillId="3" borderId="1" xfId="1" applyNumberFormat="1" applyFont="1" applyFill="1" applyBorder="1"/>
    <xf numFmtId="9" fontId="2" fillId="3" borderId="1" xfId="2" applyFont="1" applyFill="1" applyBorder="1"/>
    <xf numFmtId="0" fontId="0" fillId="0" borderId="1" xfId="0" applyBorder="1" applyAlignment="1">
      <alignment vertical="center" wrapText="1"/>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vertical="center" wrapText="1"/>
    </xf>
    <xf numFmtId="5" fontId="0" fillId="0" borderId="1" xfId="1" applyNumberFormat="1" applyFont="1" applyBorder="1" applyAlignment="1">
      <alignment vertical="center" wrapText="1"/>
    </xf>
    <xf numFmtId="3" fontId="0" fillId="0" borderId="1" xfId="0" applyNumberFormat="1" applyBorder="1" applyAlignment="1">
      <alignment vertical="center" wrapText="1"/>
    </xf>
    <xf numFmtId="165" fontId="0" fillId="0" borderId="1" xfId="2" applyNumberFormat="1" applyFont="1" applyBorder="1" applyAlignment="1">
      <alignment vertical="center" wrapText="1"/>
    </xf>
    <xf numFmtId="10" fontId="0" fillId="0" borderId="1" xfId="2" applyNumberFormat="1" applyFont="1" applyBorder="1" applyAlignment="1">
      <alignment vertical="center" wrapText="1"/>
    </xf>
    <xf numFmtId="166" fontId="0" fillId="0" borderId="1" xfId="3" applyNumberFormat="1" applyFont="1" applyBorder="1" applyAlignment="1">
      <alignment vertical="center" wrapText="1"/>
    </xf>
    <xf numFmtId="164" fontId="0" fillId="0" borderId="1" xfId="1" applyNumberFormat="1" applyFont="1" applyBorder="1" applyAlignment="1">
      <alignment horizontal="right" vertical="center" wrapText="1"/>
    </xf>
    <xf numFmtId="6" fontId="0" fillId="0" borderId="1" xfId="0" applyNumberFormat="1" applyBorder="1" applyAlignment="1">
      <alignment horizontal="right" vertical="center"/>
    </xf>
    <xf numFmtId="8" fontId="0" fillId="0" borderId="1" xfId="0" applyNumberFormat="1" applyBorder="1" applyAlignment="1">
      <alignment horizontal="right" vertical="center"/>
    </xf>
    <xf numFmtId="0" fontId="2" fillId="2" borderId="1" xfId="0" applyFont="1" applyFill="1" applyBorder="1" applyAlignment="1">
      <alignment vertical="center" wrapText="1"/>
    </xf>
    <xf numFmtId="167" fontId="0" fillId="3" borderId="1" xfId="1" applyNumberFormat="1" applyFont="1" applyFill="1" applyBorder="1" applyAlignment="1">
      <alignment vertical="center" wrapText="1"/>
    </xf>
    <xf numFmtId="6" fontId="0" fillId="0" borderId="1" xfId="0" applyNumberFormat="1" applyBorder="1" applyAlignment="1">
      <alignment horizontal="right" vertical="center" wrapText="1"/>
    </xf>
    <xf numFmtId="10" fontId="0" fillId="0" borderId="1" xfId="2" applyNumberFormat="1" applyFont="1" applyBorder="1" applyAlignment="1">
      <alignment horizontal="righ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4" borderId="1" xfId="0" applyFill="1" applyBorder="1"/>
    <xf numFmtId="168" fontId="0" fillId="4" borderId="1" xfId="0" applyNumberFormat="1" applyFill="1" applyBorder="1"/>
    <xf numFmtId="9" fontId="0" fillId="4" borderId="1" xfId="2" applyFont="1" applyFill="1" applyBorder="1"/>
    <xf numFmtId="168" fontId="0" fillId="0" borderId="2" xfId="0" applyNumberFormat="1" applyBorder="1"/>
    <xf numFmtId="9" fontId="0" fillId="0" borderId="2" xfId="2" applyFont="1" applyBorder="1"/>
    <xf numFmtId="168" fontId="0" fillId="0" borderId="3" xfId="0" applyNumberFormat="1" applyBorder="1"/>
    <xf numFmtId="9" fontId="0" fillId="0" borderId="3" xfId="2" applyFont="1" applyBorder="1"/>
    <xf numFmtId="168" fontId="0" fillId="0" borderId="4" xfId="0" applyNumberFormat="1" applyBorder="1"/>
    <xf numFmtId="9" fontId="0" fillId="0" borderId="4" xfId="2" applyFont="1" applyBorder="1"/>
    <xf numFmtId="9" fontId="2" fillId="4" borderId="1" xfId="2" applyFont="1" applyFill="1" applyBorder="1"/>
    <xf numFmtId="168" fontId="0" fillId="5" borderId="1" xfId="0" applyNumberFormat="1" applyFill="1" applyBorder="1"/>
    <xf numFmtId="168" fontId="6" fillId="6" borderId="1" xfId="0" applyNumberFormat="1" applyFont="1" applyFill="1" applyBorder="1"/>
    <xf numFmtId="168" fontId="0" fillId="6" borderId="1" xfId="0" applyNumberFormat="1" applyFill="1" applyBorder="1"/>
    <xf numFmtId="9" fontId="1" fillId="0" borderId="0" xfId="2" applyFont="1" applyFill="1" applyBorder="1"/>
    <xf numFmtId="169" fontId="0" fillId="4" borderId="1" xfId="0" applyNumberFormat="1" applyFill="1" applyBorder="1"/>
    <xf numFmtId="168" fontId="0" fillId="3" borderId="2" xfId="0" applyNumberFormat="1" applyFill="1" applyBorder="1"/>
    <xf numFmtId="168" fontId="0" fillId="3" borderId="3" xfId="0" applyNumberFormat="1" applyFill="1" applyBorder="1"/>
    <xf numFmtId="168" fontId="0" fillId="3" borderId="4" xfId="0" applyNumberFormat="1" applyFill="1" applyBorder="1"/>
    <xf numFmtId="168" fontId="0" fillId="3" borderId="1" xfId="0" applyNumberFormat="1" applyFill="1" applyBorder="1"/>
    <xf numFmtId="0" fontId="0" fillId="3" borderId="1" xfId="0" applyFill="1" applyBorder="1" applyAlignment="1">
      <alignment horizontal="center" vertical="center"/>
    </xf>
    <xf numFmtId="168" fontId="22" fillId="5" borderId="1" xfId="0" applyNumberFormat="1" applyFont="1" applyFill="1" applyBorder="1"/>
    <xf numFmtId="168" fontId="0" fillId="38" borderId="1" xfId="0" applyNumberFormat="1" applyFill="1" applyBorder="1"/>
    <xf numFmtId="6" fontId="0" fillId="0" borderId="0" xfId="0" applyNumberFormat="1"/>
    <xf numFmtId="0" fontId="0" fillId="0" borderId="0" xfId="0"/>
    <xf numFmtId="0" fontId="0" fillId="4" borderId="1" xfId="0"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168" fontId="22" fillId="6" borderId="4" xfId="0" applyNumberFormat="1" applyFont="1" applyFill="1" applyBorder="1"/>
    <xf numFmtId="168" fontId="0" fillId="6" borderId="2" xfId="0" applyNumberFormat="1" applyFill="1" applyBorder="1"/>
    <xf numFmtId="170" fontId="0" fillId="3" borderId="1" xfId="0" applyNumberFormat="1" applyFill="1" applyBorder="1"/>
    <xf numFmtId="168" fontId="0" fillId="0" borderId="2" xfId="0" applyNumberFormat="1" applyFill="1" applyBorder="1"/>
    <xf numFmtId="168" fontId="0" fillId="0" borderId="3" xfId="0" applyNumberFormat="1" applyFill="1" applyBorder="1"/>
    <xf numFmtId="168" fontId="0" fillId="0" borderId="4" xfId="0" applyNumberFormat="1" applyFill="1" applyBorder="1"/>
    <xf numFmtId="0" fontId="0" fillId="0" borderId="2" xfId="0" applyFill="1" applyBorder="1" applyAlignment="1">
      <alignment horizontal="center" vertical="center" wrapText="1"/>
    </xf>
    <xf numFmtId="0" fontId="0" fillId="0" borderId="2" xfId="0" applyFill="1" applyBorder="1" applyAlignment="1">
      <alignment horizontal="center" vertical="center"/>
    </xf>
    <xf numFmtId="169" fontId="0" fillId="0" borderId="4" xfId="0" applyNumberFormat="1" applyFill="1" applyBorder="1"/>
    <xf numFmtId="9" fontId="2" fillId="4" borderId="5" xfId="2" applyFont="1" applyFill="1" applyBorder="1" applyAlignment="1"/>
    <xf numFmtId="168" fontId="0" fillId="4" borderId="0" xfId="0" applyNumberFormat="1" applyFill="1" applyBorder="1"/>
    <xf numFmtId="168" fontId="0" fillId="4" borderId="2" xfId="0" applyNumberFormat="1" applyFill="1" applyBorder="1"/>
    <xf numFmtId="9" fontId="2" fillId="4" borderId="19" xfId="2" applyFont="1" applyFill="1" applyBorder="1" applyAlignment="1"/>
    <xf numFmtId="9" fontId="2" fillId="4" borderId="18" xfId="2" applyFont="1" applyFill="1" applyBorder="1" applyAlignment="1"/>
    <xf numFmtId="168" fontId="0" fillId="5" borderId="2" xfId="0" applyNumberFormat="1" applyFill="1" applyBorder="1"/>
    <xf numFmtId="9" fontId="0" fillId="4" borderId="19" xfId="2" applyFont="1" applyFill="1" applyBorder="1" applyAlignment="1"/>
    <xf numFmtId="171" fontId="0" fillId="0" borderId="0" xfId="0" applyNumberFormat="1"/>
    <xf numFmtId="169" fontId="2" fillId="4" borderId="1" xfId="0" applyNumberFormat="1" applyFont="1" applyFill="1" applyBorder="1"/>
    <xf numFmtId="0" fontId="0" fillId="2" borderId="0" xfId="0" applyFill="1"/>
    <xf numFmtId="0" fontId="0" fillId="2" borderId="1" xfId="0" applyFill="1" applyBorder="1" applyAlignment="1">
      <alignment horizontal="center" vertical="center" wrapText="1"/>
    </xf>
    <xf numFmtId="0" fontId="0" fillId="0" borderId="5" xfId="0" applyFill="1" applyBorder="1" applyAlignment="1">
      <alignment horizontal="center" vertical="center" wrapText="1"/>
    </xf>
    <xf numFmtId="0" fontId="0" fillId="2" borderId="2" xfId="0" applyFill="1" applyBorder="1" applyAlignment="1">
      <alignment horizontal="center" vertical="center"/>
    </xf>
    <xf numFmtId="0" fontId="0" fillId="0" borderId="3" xfId="0" applyFill="1" applyBorder="1"/>
    <xf numFmtId="0" fontId="0" fillId="0" borderId="4" xfId="0" applyFill="1" applyBorder="1"/>
    <xf numFmtId="168" fontId="0" fillId="5" borderId="4" xfId="0" applyNumberFormat="1" applyFill="1" applyBorder="1"/>
    <xf numFmtId="168" fontId="22" fillId="5" borderId="4" xfId="0" applyNumberFormat="1" applyFont="1" applyFill="1" applyBorder="1"/>
    <xf numFmtId="168" fontId="0" fillId="39" borderId="2" xfId="0" applyNumberFormat="1" applyFill="1" applyBorder="1"/>
    <xf numFmtId="168" fontId="0" fillId="6" borderId="4" xfId="0" applyNumberFormat="1" applyFill="1" applyBorder="1"/>
    <xf numFmtId="168" fontId="22" fillId="39" borderId="1" xfId="0" applyNumberFormat="1" applyFont="1" applyFill="1" applyBorder="1"/>
    <xf numFmtId="168" fontId="0" fillId="39" borderId="1" xfId="0" applyNumberFormat="1" applyFill="1" applyBorder="1"/>
    <xf numFmtId="0" fontId="0" fillId="0" borderId="1" xfId="0" applyBorder="1" applyAlignment="1">
      <alignment wrapText="1"/>
    </xf>
    <xf numFmtId="0" fontId="0" fillId="0" borderId="3" xfId="0" applyBorder="1" applyAlignment="1"/>
    <xf numFmtId="165" fontId="0" fillId="0" borderId="4" xfId="2" applyNumberFormat="1" applyFont="1" applyBorder="1" applyAlignment="1">
      <alignment vertical="center" wrapText="1"/>
    </xf>
    <xf numFmtId="167" fontId="0" fillId="3" borderId="4" xfId="1" applyNumberFormat="1" applyFont="1" applyFill="1" applyBorder="1" applyAlignment="1">
      <alignment vertical="center" wrapText="1"/>
    </xf>
    <xf numFmtId="168" fontId="0" fillId="0" borderId="1" xfId="0" applyNumberFormat="1" applyFill="1" applyBorder="1" applyAlignment="1">
      <alignment wrapText="1"/>
    </xf>
    <xf numFmtId="0" fontId="0" fillId="0" borderId="1" xfId="0" applyBorder="1" applyAlignment="1">
      <alignment horizontal="center" vertical="center"/>
    </xf>
    <xf numFmtId="172" fontId="0" fillId="0" borderId="4" xfId="3" applyNumberFormat="1" applyFont="1" applyBorder="1" applyAlignment="1">
      <alignment vertical="center" wrapText="1"/>
    </xf>
    <xf numFmtId="172" fontId="0" fillId="0" borderId="1" xfId="0" applyNumberFormat="1" applyBorder="1" applyAlignment="1">
      <alignment vertical="center" wrapText="1"/>
    </xf>
    <xf numFmtId="172" fontId="0" fillId="0" borderId="1" xfId="3" applyNumberFormat="1" applyFont="1" applyBorder="1" applyAlignment="1">
      <alignment vertical="center" wrapText="1"/>
    </xf>
    <xf numFmtId="0" fontId="0" fillId="2" borderId="6" xfId="0" applyFill="1" applyBorder="1" applyAlignment="1">
      <alignment vertical="center" wrapText="1"/>
    </xf>
    <xf numFmtId="0" fontId="0" fillId="0" borderId="0" xfId="0"/>
    <xf numFmtId="168" fontId="0" fillId="0" borderId="4" xfId="0" applyNumberFormat="1" applyFill="1" applyBorder="1" applyAlignment="1">
      <alignment vertical="center" wrapText="1"/>
    </xf>
    <xf numFmtId="168" fontId="0" fillId="0" borderId="1" xfId="0" applyNumberFormat="1" applyFill="1" applyBorder="1" applyAlignment="1">
      <alignment vertical="center" wrapText="1"/>
    </xf>
    <xf numFmtId="169" fontId="0" fillId="2" borderId="4" xfId="0" applyNumberFormat="1" applyFill="1" applyBorder="1" applyAlignment="1">
      <alignment horizontal="center"/>
    </xf>
    <xf numFmtId="0" fontId="0" fillId="4" borderId="22" xfId="0" applyFill="1" applyBorder="1"/>
    <xf numFmtId="0" fontId="0" fillId="0" borderId="0" xfId="0" applyBorder="1" applyAlignment="1">
      <alignment horizontal="center" wrapText="1"/>
    </xf>
    <xf numFmtId="169" fontId="0" fillId="0" borderId="19" xfId="0" applyNumberFormat="1" applyFill="1" applyBorder="1"/>
    <xf numFmtId="169" fontId="0" fillId="4" borderId="1" xfId="0" applyNumberFormat="1" applyFill="1" applyBorder="1" applyAlignment="1">
      <alignment horizontal="center" vertical="center"/>
    </xf>
    <xf numFmtId="169" fontId="0" fillId="3" borderId="1" xfId="0" applyNumberFormat="1" applyFill="1" applyBorder="1" applyAlignment="1">
      <alignment horizontal="center" vertical="center"/>
    </xf>
    <xf numFmtId="9" fontId="2" fillId="4" borderId="1" xfId="2" applyFont="1" applyFill="1" applyBorder="1" applyAlignment="1">
      <alignment horizontal="center" vertical="center"/>
    </xf>
    <xf numFmtId="170" fontId="0" fillId="3" borderId="1" xfId="0" applyNumberFormat="1" applyFill="1" applyBorder="1" applyAlignment="1">
      <alignment horizontal="center" vertical="center"/>
    </xf>
    <xf numFmtId="0" fontId="0" fillId="3" borderId="2" xfId="0" applyFill="1" applyBorder="1" applyAlignment="1">
      <alignment horizontal="center" vertical="center"/>
    </xf>
    <xf numFmtId="172" fontId="0" fillId="0" borderId="23" xfId="0" applyNumberFormat="1" applyBorder="1"/>
    <xf numFmtId="173" fontId="0" fillId="0" borderId="4" xfId="0" applyNumberFormat="1" applyBorder="1"/>
    <xf numFmtId="172" fontId="0" fillId="3" borderId="2" xfId="0" applyNumberFormat="1" applyFill="1" applyBorder="1"/>
    <xf numFmtId="172" fontId="0" fillId="4" borderId="25" xfId="0" applyNumberFormat="1" applyFill="1" applyBorder="1"/>
    <xf numFmtId="172" fontId="0" fillId="0" borderId="4" xfId="0" applyNumberFormat="1" applyBorder="1"/>
    <xf numFmtId="172" fontId="0" fillId="3" borderId="3" xfId="0" applyNumberFormat="1" applyFill="1" applyBorder="1"/>
    <xf numFmtId="172" fontId="0" fillId="0" borderId="3" xfId="0" applyNumberFormat="1" applyBorder="1"/>
    <xf numFmtId="172" fontId="0" fillId="0" borderId="18" xfId="0" applyNumberFormat="1" applyBorder="1"/>
    <xf numFmtId="172" fontId="0" fillId="0" borderId="16" xfId="0" applyNumberFormat="1" applyBorder="1"/>
    <xf numFmtId="172" fontId="0" fillId="3" borderId="4" xfId="0" applyNumberFormat="1" applyFill="1" applyBorder="1"/>
    <xf numFmtId="172" fontId="0" fillId="0" borderId="2" xfId="0" applyNumberFormat="1" applyBorder="1"/>
    <xf numFmtId="173" fontId="0" fillId="0" borderId="3" xfId="0" applyNumberFormat="1" applyBorder="1"/>
    <xf numFmtId="172" fontId="0" fillId="3" borderId="25" xfId="0" applyNumberFormat="1" applyFill="1" applyBorder="1"/>
    <xf numFmtId="174" fontId="0" fillId="0" borderId="4" xfId="0" applyNumberFormat="1" applyBorder="1"/>
    <xf numFmtId="174" fontId="0" fillId="3" borderId="3" xfId="0" applyNumberFormat="1" applyFill="1" applyBorder="1"/>
    <xf numFmtId="174" fontId="0" fillId="0" borderId="3" xfId="0" applyNumberFormat="1" applyBorder="1"/>
    <xf numFmtId="174" fontId="0" fillId="0" borderId="18" xfId="0" applyNumberFormat="1" applyBorder="1"/>
    <xf numFmtId="174" fontId="0" fillId="0" borderId="23" xfId="0" applyNumberFormat="1" applyBorder="1"/>
    <xf numFmtId="174" fontId="0" fillId="3" borderId="4" xfId="0" applyNumberFormat="1"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5" xfId="0" applyFill="1" applyBorder="1" applyAlignment="1">
      <alignment horizontal="center" vertical="center" wrapText="1"/>
    </xf>
    <xf numFmtId="0" fontId="0" fillId="0" borderId="0" xfId="0"/>
    <xf numFmtId="168" fontId="3" fillId="41" borderId="2" xfId="0" applyNumberFormat="1" applyFont="1" applyFill="1" applyBorder="1"/>
    <xf numFmtId="168" fontId="3" fillId="41" borderId="3" xfId="0" applyNumberFormat="1" applyFont="1" applyFill="1" applyBorder="1"/>
    <xf numFmtId="168" fontId="3" fillId="41" borderId="4" xfId="0" applyNumberFormat="1" applyFont="1" applyFill="1" applyBorder="1"/>
    <xf numFmtId="175" fontId="35" fillId="3" borderId="2" xfId="0" applyNumberFormat="1" applyFont="1" applyFill="1" applyBorder="1" applyAlignment="1">
      <alignment horizontal="center" vertical="center"/>
    </xf>
    <xf numFmtId="0" fontId="2" fillId="3" borderId="3" xfId="0" applyFont="1" applyFill="1" applyBorder="1"/>
    <xf numFmtId="168" fontId="33" fillId="3" borderId="2" xfId="0" applyNumberFormat="1" applyFont="1" applyFill="1" applyBorder="1"/>
    <xf numFmtId="168" fontId="33" fillId="3" borderId="3" xfId="0" applyNumberFormat="1" applyFont="1" applyFill="1" applyBorder="1"/>
    <xf numFmtId="168" fontId="33" fillId="3" borderId="4" xfId="0" applyNumberFormat="1" applyFont="1" applyFill="1" applyBorder="1"/>
    <xf numFmtId="177" fontId="35" fillId="3" borderId="3" xfId="0" applyNumberFormat="1" applyFont="1" applyFill="1" applyBorder="1" applyAlignment="1">
      <alignment horizontal="center" vertical="center"/>
    </xf>
    <xf numFmtId="0" fontId="0" fillId="3" borderId="3" xfId="0" applyFill="1" applyBorder="1"/>
    <xf numFmtId="0" fontId="0" fillId="3" borderId="4" xfId="0" applyFill="1" applyBorder="1"/>
    <xf numFmtId="0" fontId="35" fillId="3" borderId="4" xfId="0" applyFont="1" applyFill="1" applyBorder="1" applyAlignment="1">
      <alignment horizontal="center" vertical="center" wrapText="1"/>
    </xf>
    <xf numFmtId="0" fontId="0" fillId="0" borderId="37" xfId="0" applyBorder="1" applyAlignment="1">
      <alignment horizontal="left" vertical="center" wrapText="1"/>
    </xf>
    <xf numFmtId="168" fontId="0" fillId="6" borderId="26" xfId="0" applyNumberFormat="1" applyFill="1" applyBorder="1"/>
    <xf numFmtId="0" fontId="0" fillId="0" borderId="34" xfId="0" applyBorder="1"/>
    <xf numFmtId="168" fontId="0" fillId="0" borderId="36" xfId="0" applyNumberFormat="1" applyBorder="1"/>
    <xf numFmtId="168" fontId="33" fillId="3" borderId="36" xfId="0" applyNumberFormat="1" applyFont="1" applyFill="1" applyBorder="1"/>
    <xf numFmtId="0" fontId="0" fillId="0" borderId="33" xfId="0" applyBorder="1"/>
    <xf numFmtId="0" fontId="0" fillId="0" borderId="35" xfId="0" applyBorder="1"/>
    <xf numFmtId="0" fontId="0" fillId="0" borderId="29" xfId="0" applyFont="1" applyFill="1" applyBorder="1"/>
    <xf numFmtId="0" fontId="0" fillId="0" borderId="34" xfId="0" applyFont="1" applyFill="1" applyBorder="1"/>
    <xf numFmtId="168" fontId="0" fillId="42" borderId="1" xfId="0" applyNumberFormat="1" applyFill="1" applyBorder="1"/>
    <xf numFmtId="168" fontId="0" fillId="38" borderId="31" xfId="0" applyNumberFormat="1" applyFill="1" applyBorder="1"/>
    <xf numFmtId="168" fontId="3" fillId="41" borderId="36" xfId="0" applyNumberFormat="1" applyFont="1" applyFill="1" applyBorder="1"/>
    <xf numFmtId="0" fontId="0" fillId="0" borderId="37" xfId="0" applyBorder="1"/>
    <xf numFmtId="168" fontId="0" fillId="40" borderId="1" xfId="0" applyNumberFormat="1" applyFill="1" applyBorder="1"/>
    <xf numFmtId="168" fontId="0" fillId="5" borderId="30" xfId="0" applyNumberFormat="1" applyFill="1" applyBorder="1"/>
    <xf numFmtId="0" fontId="0" fillId="0" borderId="0" xfId="0"/>
    <xf numFmtId="178" fontId="35" fillId="3" borderId="3" xfId="0" applyNumberFormat="1" applyFont="1" applyFill="1" applyBorder="1" applyAlignment="1">
      <alignment horizontal="center" vertical="center"/>
    </xf>
    <xf numFmtId="178" fontId="33" fillId="3" borderId="2" xfId="0" applyNumberFormat="1" applyFont="1" applyFill="1" applyBorder="1"/>
    <xf numFmtId="178" fontId="33" fillId="3" borderId="3" xfId="0" applyNumberFormat="1" applyFont="1" applyFill="1" applyBorder="1"/>
    <xf numFmtId="178" fontId="33" fillId="3" borderId="4" xfId="0" applyNumberFormat="1" applyFont="1" applyFill="1" applyBorder="1"/>
    <xf numFmtId="178" fontId="0" fillId="0" borderId="2" xfId="0" applyNumberFormat="1" applyFont="1" applyFill="1" applyBorder="1" applyAlignment="1">
      <alignment vertical="center"/>
    </xf>
    <xf numFmtId="178" fontId="0" fillId="0" borderId="3" xfId="0" applyNumberFormat="1" applyFont="1" applyFill="1" applyBorder="1" applyAlignment="1">
      <alignment vertical="center"/>
    </xf>
    <xf numFmtId="168" fontId="0" fillId="42" borderId="30" xfId="0" applyNumberFormat="1" applyFill="1" applyBorder="1"/>
    <xf numFmtId="0" fontId="23" fillId="0" borderId="3" xfId="0" applyFont="1" applyBorder="1"/>
    <xf numFmtId="0" fontId="23" fillId="0" borderId="3" xfId="0" applyFont="1" applyBorder="1"/>
    <xf numFmtId="177" fontId="0" fillId="0" borderId="23" xfId="0" applyNumberFormat="1" applyFont="1" applyFill="1" applyBorder="1" applyAlignment="1">
      <alignment horizontal="center" vertical="center"/>
    </xf>
    <xf numFmtId="178" fontId="0" fillId="0" borderId="2" xfId="0" applyNumberFormat="1" applyBorder="1"/>
    <xf numFmtId="178" fontId="0" fillId="0" borderId="3" xfId="0" applyNumberFormat="1" applyBorder="1"/>
    <xf numFmtId="178" fontId="0" fillId="0" borderId="4" xfId="0" applyNumberFormat="1" applyBorder="1"/>
    <xf numFmtId="178" fontId="33" fillId="3" borderId="36" xfId="0" applyNumberFormat="1" applyFont="1" applyFill="1" applyBorder="1"/>
    <xf numFmtId="168" fontId="0" fillId="43" borderId="4" xfId="0" applyNumberFormat="1" applyFill="1" applyBorder="1"/>
    <xf numFmtId="0" fontId="38" fillId="0" borderId="3" xfId="0" applyFont="1" applyBorder="1"/>
    <xf numFmtId="0" fontId="36" fillId="0" borderId="4" xfId="0" applyFont="1" applyBorder="1"/>
    <xf numFmtId="0" fontId="23" fillId="0" borderId="2" xfId="0" applyFont="1" applyBorder="1"/>
    <xf numFmtId="0" fontId="23" fillId="0" borderId="3" xfId="0" applyFont="1" applyBorder="1"/>
    <xf numFmtId="0" fontId="0" fillId="0" borderId="0" xfId="0"/>
    <xf numFmtId="0" fontId="23" fillId="0" borderId="2" xfId="0" applyFont="1" applyBorder="1"/>
    <xf numFmtId="0" fontId="23" fillId="0" borderId="3" xfId="0" applyFont="1" applyBorder="1"/>
    <xf numFmtId="0" fontId="38" fillId="0" borderId="4" xfId="0" applyFont="1" applyBorder="1"/>
    <xf numFmtId="168" fontId="0" fillId="39" borderId="4" xfId="0" applyNumberFormat="1" applyFill="1" applyBorder="1"/>
    <xf numFmtId="0" fontId="36" fillId="0" borderId="3" xfId="0" applyFont="1" applyBorder="1"/>
    <xf numFmtId="0" fontId="36" fillId="0" borderId="2" xfId="0" applyFont="1" applyBorder="1"/>
    <xf numFmtId="0" fontId="2" fillId="2" borderId="1" xfId="0" applyFont="1" applyFill="1" applyBorder="1" applyAlignment="1">
      <alignment horizontal="center" vertical="center" wrapText="1"/>
    </xf>
    <xf numFmtId="175" fontId="0" fillId="0" borderId="23" xfId="0" applyNumberFormat="1" applyFont="1" applyFill="1" applyBorder="1" applyAlignment="1">
      <alignment horizontal="center" vertical="center"/>
    </xf>
    <xf numFmtId="168" fontId="32" fillId="0" borderId="2" xfId="0" applyNumberFormat="1" applyFont="1" applyFill="1" applyBorder="1"/>
    <xf numFmtId="168" fontId="32" fillId="0" borderId="3" xfId="0" applyNumberFormat="1" applyFont="1" applyFill="1" applyBorder="1"/>
    <xf numFmtId="168" fontId="32" fillId="0" borderId="4" xfId="0" applyNumberFormat="1" applyFont="1" applyFill="1" applyBorder="1"/>
    <xf numFmtId="168" fontId="32" fillId="0" borderId="36" xfId="0" applyNumberFormat="1" applyFont="1" applyFill="1" applyBorder="1"/>
    <xf numFmtId="168" fontId="0" fillId="6" borderId="30" xfId="0" applyNumberFormat="1" applyFill="1" applyBorder="1"/>
    <xf numFmtId="168" fontId="6" fillId="6" borderId="30" xfId="0" applyNumberFormat="1" applyFont="1" applyFill="1" applyBorder="1"/>
    <xf numFmtId="168" fontId="0" fillId="39" borderId="30" xfId="0" applyNumberFormat="1" applyFill="1" applyBorder="1"/>
    <xf numFmtId="168" fontId="0" fillId="39" borderId="31" xfId="0" applyNumberFormat="1" applyFill="1" applyBorder="1"/>
    <xf numFmtId="165" fontId="0" fillId="0" borderId="1" xfId="2" applyNumberFormat="1" applyFont="1" applyBorder="1" applyAlignment="1">
      <alignment horizontal="right" vertical="center" wrapText="1"/>
    </xf>
    <xf numFmtId="0" fontId="0" fillId="2" borderId="1" xfId="0" applyFill="1" applyBorder="1" applyAlignment="1">
      <alignment horizontal="center" wrapText="1"/>
    </xf>
    <xf numFmtId="0" fontId="0" fillId="0" borderId="0" xfId="0" applyFill="1" applyBorder="1"/>
    <xf numFmtId="164" fontId="0" fillId="0" borderId="0" xfId="1" applyNumberFormat="1" applyFont="1" applyFill="1" applyBorder="1"/>
    <xf numFmtId="0" fontId="2" fillId="0" borderId="0" xfId="0" applyFont="1" applyFill="1" applyBorder="1"/>
    <xf numFmtId="164" fontId="2" fillId="0" borderId="0" xfId="1" applyNumberFormat="1" applyFont="1" applyFill="1" applyBorder="1"/>
    <xf numFmtId="9" fontId="2" fillId="0" borderId="0" xfId="2" applyFont="1" applyFill="1" applyBorder="1"/>
    <xf numFmtId="0" fontId="0" fillId="44" borderId="1" xfId="0" applyFill="1" applyBorder="1"/>
    <xf numFmtId="164" fontId="0" fillId="44" borderId="1" xfId="1" applyNumberFormat="1" applyFont="1" applyFill="1" applyBorder="1"/>
    <xf numFmtId="0" fontId="2" fillId="3" borderId="1" xfId="0" applyFont="1" applyFill="1" applyBorder="1" applyAlignment="1">
      <alignment wrapText="1"/>
    </xf>
    <xf numFmtId="0" fontId="0" fillId="44" borderId="2" xfId="0" applyFont="1" applyFill="1" applyBorder="1" applyAlignment="1">
      <alignment wrapText="1"/>
    </xf>
    <xf numFmtId="164" fontId="1" fillId="44" borderId="2" xfId="1" applyNumberFormat="1" applyFont="1" applyFill="1" applyBorder="1"/>
    <xf numFmtId="0" fontId="0" fillId="44" borderId="4" xfId="0" applyFill="1" applyBorder="1"/>
    <xf numFmtId="164" fontId="0" fillId="44" borderId="4" xfId="1" applyNumberFormat="1" applyFont="1" applyFill="1" applyBorder="1"/>
    <xf numFmtId="0" fontId="0" fillId="0" borderId="2" xfId="0" applyFont="1" applyBorder="1" applyAlignment="1">
      <alignment horizontal="right" vertical="center"/>
    </xf>
    <xf numFmtId="164" fontId="0" fillId="0" borderId="2" xfId="1" applyNumberFormat="1" applyFont="1" applyBorder="1" applyAlignment="1">
      <alignment horizontal="center" vertical="center"/>
    </xf>
    <xf numFmtId="0" fontId="0" fillId="0" borderId="3" xfId="0" applyFont="1" applyBorder="1" applyAlignment="1">
      <alignment horizontal="right"/>
    </xf>
    <xf numFmtId="0" fontId="0" fillId="0" borderId="4" xfId="0" applyFont="1" applyBorder="1" applyAlignment="1">
      <alignment horizontal="right"/>
    </xf>
    <xf numFmtId="0" fontId="2" fillId="0" borderId="43" xfId="0" applyFont="1" applyBorder="1" applyAlignment="1">
      <alignment horizontal="left" wrapText="1"/>
    </xf>
    <xf numFmtId="0" fontId="0" fillId="0" borderId="21" xfId="0" applyBorder="1" applyAlignment="1">
      <alignment horizontal="center"/>
    </xf>
    <xf numFmtId="0" fontId="0" fillId="0" borderId="20" xfId="0" applyBorder="1" applyAlignment="1">
      <alignment horizontal="center"/>
    </xf>
    <xf numFmtId="0" fontId="43" fillId="0" borderId="21" xfId="0" applyFont="1" applyBorder="1" applyAlignment="1">
      <alignment horizontal="left" wrapText="1"/>
    </xf>
    <xf numFmtId="0" fontId="3" fillId="0" borderId="3" xfId="0" applyFont="1" applyBorder="1" applyAlignment="1">
      <alignment horizontal="left" vertical="center"/>
    </xf>
    <xf numFmtId="164" fontId="0" fillId="0" borderId="3" xfId="1" applyNumberFormat="1" applyFont="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5" fontId="0" fillId="0" borderId="1" xfId="1" applyNumberFormat="1" applyFont="1" applyBorder="1" applyAlignment="1">
      <alignment horizontal="center" vertical="center" wrapText="1"/>
    </xf>
    <xf numFmtId="0" fontId="0" fillId="0" borderId="1" xfId="0" applyBorder="1" applyAlignment="1">
      <alignment horizontal="center" vertical="center" wrapText="1"/>
    </xf>
    <xf numFmtId="5" fontId="0" fillId="0" borderId="2" xfId="1" applyNumberFormat="1" applyFont="1" applyBorder="1" applyAlignment="1">
      <alignment horizontal="center" vertical="center" wrapText="1"/>
    </xf>
    <xf numFmtId="5" fontId="0" fillId="0" borderId="4" xfId="1" applyNumberFormat="1" applyFont="1" applyBorder="1" applyAlignment="1">
      <alignment horizontal="center" vertical="center" wrapText="1"/>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0" borderId="21" xfId="0" applyBorder="1" applyAlignment="1">
      <alignment horizontal="center" wrapText="1"/>
    </xf>
    <xf numFmtId="0" fontId="0" fillId="2" borderId="1" xfId="0"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169" fontId="0" fillId="2" borderId="4" xfId="0" applyNumberFormat="1" applyFill="1" applyBorder="1" applyAlignment="1">
      <alignment horizontal="center" wrapText="1"/>
    </xf>
    <xf numFmtId="0" fontId="0" fillId="2" borderId="5"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20"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4" xfId="0" applyFill="1" applyBorder="1" applyAlignment="1">
      <alignment horizontal="center" vertical="center" wrapText="1"/>
    </xf>
    <xf numFmtId="0" fontId="0" fillId="4" borderId="1"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168" fontId="2" fillId="4" borderId="16" xfId="0" applyNumberFormat="1" applyFont="1" applyFill="1" applyBorder="1" applyAlignment="1">
      <alignment horizontal="right" vertical="center"/>
    </xf>
    <xf numFmtId="168" fontId="2" fillId="4" borderId="20" xfId="0" applyNumberFormat="1" applyFont="1" applyFill="1" applyBorder="1" applyAlignment="1">
      <alignment horizontal="right" vertical="center"/>
    </xf>
    <xf numFmtId="168" fontId="2" fillId="4" borderId="18" xfId="0" applyNumberFormat="1" applyFont="1" applyFill="1" applyBorder="1" applyAlignment="1">
      <alignment horizontal="right" vertical="center"/>
    </xf>
    <xf numFmtId="168" fontId="2" fillId="4" borderId="19" xfId="0" applyNumberFormat="1" applyFont="1" applyFill="1" applyBorder="1" applyAlignment="1">
      <alignment horizontal="right" vertical="center"/>
    </xf>
    <xf numFmtId="175" fontId="0" fillId="2" borderId="5" xfId="0" applyNumberFormat="1" applyFont="1" applyFill="1" applyBorder="1" applyAlignment="1">
      <alignment horizontal="center" vertical="center"/>
    </xf>
    <xf numFmtId="175" fontId="0" fillId="2" borderId="6" xfId="0" applyNumberFormat="1" applyFont="1" applyFill="1" applyBorder="1" applyAlignment="1">
      <alignment horizontal="center" vertical="center"/>
    </xf>
    <xf numFmtId="176" fontId="2" fillId="2" borderId="5" xfId="0" applyNumberFormat="1" applyFont="1" applyFill="1" applyBorder="1" applyAlignment="1">
      <alignment horizontal="center" vertical="center"/>
    </xf>
    <xf numFmtId="176" fontId="2" fillId="2" borderId="6" xfId="0" applyNumberFormat="1" applyFont="1" applyFill="1" applyBorder="1" applyAlignment="1">
      <alignment horizontal="center" vertical="center"/>
    </xf>
    <xf numFmtId="175" fontId="0" fillId="2" borderId="39" xfId="0" applyNumberFormat="1" applyFont="1" applyFill="1" applyBorder="1" applyAlignment="1">
      <alignment horizontal="center" vertical="center"/>
    </xf>
    <xf numFmtId="176" fontId="2" fillId="2" borderId="39" xfId="0" applyNumberFormat="1" applyFont="1" applyFill="1" applyBorder="1" applyAlignment="1">
      <alignment horizontal="center" vertical="center"/>
    </xf>
    <xf numFmtId="177" fontId="0" fillId="0" borderId="23" xfId="0" applyNumberFormat="1" applyFont="1" applyFill="1" applyBorder="1" applyAlignment="1">
      <alignment horizontal="center" vertical="center"/>
    </xf>
    <xf numFmtId="177" fontId="0" fillId="0" borderId="38" xfId="0" applyNumberFormat="1" applyFont="1" applyFill="1" applyBorder="1" applyAlignment="1">
      <alignment horizontal="center" vertical="center"/>
    </xf>
    <xf numFmtId="0" fontId="0" fillId="0" borderId="32"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2" fillId="2" borderId="3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1" xfId="0" applyFont="1" applyFill="1" applyBorder="1" applyAlignment="1">
      <alignment horizontal="center" vertical="center" wrapText="1"/>
    </xf>
    <xf numFmtId="175" fontId="3" fillId="41" borderId="5" xfId="0" applyNumberFormat="1" applyFont="1" applyFill="1" applyBorder="1" applyAlignment="1">
      <alignment horizontal="center" vertical="center"/>
    </xf>
    <xf numFmtId="175" fontId="3" fillId="41" borderId="6" xfId="0" applyNumberFormat="1" applyFont="1" applyFill="1" applyBorder="1" applyAlignment="1">
      <alignment horizontal="center" vertical="center"/>
    </xf>
    <xf numFmtId="176" fontId="7" fillId="41" borderId="5" xfId="0" applyNumberFormat="1" applyFont="1" applyFill="1" applyBorder="1" applyAlignment="1">
      <alignment horizontal="center" vertical="center"/>
    </xf>
    <xf numFmtId="176" fontId="7" fillId="41" borderId="6" xfId="0" applyNumberFormat="1" applyFont="1" applyFill="1" applyBorder="1" applyAlignment="1">
      <alignment horizontal="center" vertical="center"/>
    </xf>
    <xf numFmtId="177" fontId="0" fillId="0" borderId="40" xfId="0" applyNumberFormat="1" applyFont="1" applyFill="1" applyBorder="1" applyAlignment="1">
      <alignment horizontal="center" vertical="center"/>
    </xf>
    <xf numFmtId="9" fontId="2" fillId="0" borderId="18" xfId="2" applyFont="1" applyBorder="1" applyAlignment="1">
      <alignment horizontal="center" vertical="center"/>
    </xf>
    <xf numFmtId="9" fontId="2" fillId="0" borderId="41" xfId="2" applyFont="1" applyBorder="1" applyAlignment="1">
      <alignment horizontal="center" vertical="center"/>
    </xf>
    <xf numFmtId="0" fontId="2" fillId="0" borderId="17" xfId="0" applyFont="1" applyFill="1" applyBorder="1" applyAlignment="1">
      <alignment horizontal="center" vertical="center"/>
    </xf>
    <xf numFmtId="0" fontId="2" fillId="0" borderId="39" xfId="0" applyFont="1" applyFill="1" applyBorder="1" applyAlignment="1">
      <alignment horizontal="center" vertical="center"/>
    </xf>
    <xf numFmtId="9" fontId="2" fillId="0" borderId="19" xfId="2" applyFont="1" applyBorder="1" applyAlignment="1">
      <alignment horizontal="center" vertical="center"/>
    </xf>
    <xf numFmtId="177" fontId="3" fillId="41" borderId="23" xfId="0" applyNumberFormat="1" applyFont="1" applyFill="1" applyBorder="1" applyAlignment="1">
      <alignment horizontal="center" vertical="center"/>
    </xf>
    <xf numFmtId="177" fontId="3" fillId="41" borderId="38" xfId="0" applyNumberFormat="1" applyFont="1" applyFill="1" applyBorder="1" applyAlignment="1">
      <alignment horizontal="center" vertical="center"/>
    </xf>
    <xf numFmtId="9" fontId="7" fillId="41" borderId="18" xfId="2" applyFont="1" applyFill="1" applyBorder="1" applyAlignment="1">
      <alignment horizontal="center" vertical="center"/>
    </xf>
    <xf numFmtId="9" fontId="7" fillId="41" borderId="19" xfId="2" applyFont="1" applyFill="1" applyBorder="1" applyAlignment="1">
      <alignment horizontal="center" vertical="center"/>
    </xf>
    <xf numFmtId="178" fontId="0" fillId="0" borderId="16" xfId="0" applyNumberFormat="1" applyFont="1" applyFill="1" applyBorder="1" applyAlignment="1">
      <alignment horizontal="center" vertical="center" wrapText="1"/>
    </xf>
    <xf numFmtId="178" fontId="0" fillId="0" borderId="20" xfId="0" applyNumberFormat="1" applyFont="1" applyFill="1" applyBorder="1" applyAlignment="1">
      <alignment horizontal="center" vertical="center" wrapText="1"/>
    </xf>
    <xf numFmtId="178" fontId="3" fillId="41" borderId="16" xfId="0" applyNumberFormat="1" applyFont="1" applyFill="1" applyBorder="1" applyAlignment="1">
      <alignment horizontal="center" vertical="center"/>
    </xf>
    <xf numFmtId="178" fontId="3" fillId="41" borderId="20" xfId="0" applyNumberFormat="1" applyFont="1" applyFill="1" applyBorder="1" applyAlignment="1">
      <alignment horizontal="center" vertical="center"/>
    </xf>
    <xf numFmtId="178" fontId="0" fillId="0" borderId="16" xfId="0" applyNumberFormat="1" applyFont="1" applyFill="1" applyBorder="1" applyAlignment="1">
      <alignment horizontal="center" vertical="center"/>
    </xf>
    <xf numFmtId="178" fontId="0" fillId="0" borderId="20" xfId="0" applyNumberFormat="1" applyFont="1" applyFill="1" applyBorder="1" applyAlignment="1">
      <alignment horizontal="center" vertical="center"/>
    </xf>
    <xf numFmtId="178" fontId="0" fillId="0" borderId="42" xfId="0" applyNumberFormat="1" applyFont="1" applyFill="1" applyBorder="1" applyAlignment="1">
      <alignment horizontal="center" vertical="center"/>
    </xf>
    <xf numFmtId="178" fontId="0" fillId="0" borderId="23" xfId="0" applyNumberFormat="1" applyFont="1" applyFill="1" applyBorder="1" applyAlignment="1">
      <alignment horizontal="center" vertical="center"/>
    </xf>
    <xf numFmtId="178" fontId="0" fillId="0" borderId="38" xfId="0" applyNumberFormat="1" applyFont="1" applyFill="1" applyBorder="1" applyAlignment="1">
      <alignment horizontal="center" vertical="center"/>
    </xf>
    <xf numFmtId="178" fontId="0" fillId="0" borderId="40" xfId="0" applyNumberFormat="1" applyFont="1" applyFill="1" applyBorder="1" applyAlignment="1">
      <alignment horizontal="center" vertical="center"/>
    </xf>
    <xf numFmtId="178" fontId="3" fillId="41" borderId="23" xfId="0" applyNumberFormat="1" applyFont="1" applyFill="1" applyBorder="1" applyAlignment="1">
      <alignment horizontal="center" vertical="center"/>
    </xf>
    <xf numFmtId="178" fontId="3" fillId="41" borderId="38" xfId="0" applyNumberFormat="1" applyFont="1" applyFill="1" applyBorder="1" applyAlignment="1">
      <alignment horizontal="center" vertical="center"/>
    </xf>
    <xf numFmtId="178" fontId="0" fillId="0" borderId="16" xfId="0" applyNumberFormat="1" applyFont="1" applyFill="1" applyBorder="1" applyAlignment="1">
      <alignment horizontal="right" vertical="center"/>
    </xf>
    <xf numFmtId="178" fontId="0" fillId="0" borderId="20" xfId="0" applyNumberFormat="1" applyFont="1" applyFill="1" applyBorder="1" applyAlignment="1">
      <alignment horizontal="right" vertical="center"/>
    </xf>
    <xf numFmtId="178" fontId="0" fillId="0" borderId="23" xfId="0" applyNumberFormat="1" applyFont="1" applyFill="1" applyBorder="1" applyAlignment="1">
      <alignment horizontal="right" vertical="center"/>
    </xf>
    <xf numFmtId="178" fontId="0" fillId="0" borderId="38" xfId="0" applyNumberFormat="1" applyFont="1" applyFill="1" applyBorder="1" applyAlignment="1">
      <alignment horizontal="right" vertical="center"/>
    </xf>
    <xf numFmtId="178" fontId="0" fillId="41" borderId="16" xfId="0" applyNumberFormat="1" applyFont="1" applyFill="1" applyBorder="1" applyAlignment="1">
      <alignment horizontal="right" vertical="center"/>
    </xf>
    <xf numFmtId="178" fontId="0" fillId="41" borderId="20" xfId="0" applyNumberFormat="1" applyFont="1" applyFill="1" applyBorder="1" applyAlignment="1">
      <alignment horizontal="right" vertical="center"/>
    </xf>
    <xf numFmtId="178" fontId="0" fillId="41" borderId="23" xfId="0" applyNumberFormat="1" applyFont="1" applyFill="1" applyBorder="1" applyAlignment="1">
      <alignment horizontal="right" vertical="center"/>
    </xf>
    <xf numFmtId="178" fontId="0" fillId="41" borderId="38" xfId="0" applyNumberFormat="1" applyFont="1" applyFill="1" applyBorder="1" applyAlignment="1">
      <alignment horizontal="right" vertical="center"/>
    </xf>
    <xf numFmtId="178" fontId="0" fillId="0" borderId="18" xfId="0" applyNumberFormat="1" applyFont="1" applyFill="1" applyBorder="1" applyAlignment="1">
      <alignment horizontal="right" vertical="center"/>
    </xf>
    <xf numFmtId="178" fontId="0" fillId="0" borderId="19" xfId="0" applyNumberFormat="1" applyFont="1" applyFill="1" applyBorder="1" applyAlignment="1">
      <alignment horizontal="right" vertical="center"/>
    </xf>
    <xf numFmtId="178" fontId="0" fillId="0" borderId="44" xfId="0" applyNumberFormat="1" applyFont="1" applyFill="1" applyBorder="1" applyAlignment="1">
      <alignment horizontal="right" vertical="center"/>
    </xf>
    <xf numFmtId="178" fontId="0" fillId="0" borderId="45" xfId="0" applyNumberFormat="1" applyFont="1" applyFill="1" applyBorder="1" applyAlignment="1">
      <alignment horizontal="right" vertical="center"/>
    </xf>
    <xf numFmtId="178" fontId="0" fillId="41" borderId="18" xfId="0" applyNumberFormat="1" applyFont="1" applyFill="1" applyBorder="1" applyAlignment="1">
      <alignment horizontal="right" vertical="center"/>
    </xf>
    <xf numFmtId="178" fontId="0" fillId="41" borderId="19" xfId="0" applyNumberFormat="1" applyFont="1" applyFill="1" applyBorder="1" applyAlignment="1">
      <alignment horizontal="right" vertical="center"/>
    </xf>
    <xf numFmtId="178" fontId="0" fillId="41" borderId="44" xfId="0" applyNumberFormat="1" applyFont="1" applyFill="1" applyBorder="1" applyAlignment="1">
      <alignment horizontal="right" vertical="center"/>
    </xf>
    <xf numFmtId="178" fontId="0" fillId="41" borderId="45" xfId="0" applyNumberFormat="1" applyFont="1" applyFill="1" applyBorder="1" applyAlignment="1">
      <alignment horizontal="right" vertical="center"/>
    </xf>
    <xf numFmtId="178" fontId="0" fillId="0" borderId="40" xfId="0" applyNumberFormat="1" applyFont="1" applyFill="1" applyBorder="1" applyAlignment="1">
      <alignment horizontal="right" vertical="center"/>
    </xf>
    <xf numFmtId="178" fontId="0" fillId="0" borderId="46" xfId="0" applyNumberFormat="1" applyFont="1" applyFill="1" applyBorder="1" applyAlignment="1">
      <alignment horizontal="right" vertical="center"/>
    </xf>
    <xf numFmtId="178" fontId="0" fillId="0" borderId="42" xfId="0" applyNumberFormat="1" applyFont="1" applyFill="1" applyBorder="1" applyAlignment="1">
      <alignment horizontal="right" vertical="center"/>
    </xf>
    <xf numFmtId="178" fontId="0" fillId="0" borderId="41" xfId="0" applyNumberFormat="1" applyFont="1" applyFill="1" applyBorder="1" applyAlignment="1">
      <alignment horizontal="right" vertical="center"/>
    </xf>
    <xf numFmtId="177" fontId="0" fillId="0" borderId="16" xfId="0" applyNumberFormat="1" applyFont="1" applyFill="1" applyBorder="1" applyAlignment="1">
      <alignment horizontal="center" vertical="center"/>
    </xf>
    <xf numFmtId="177" fontId="0" fillId="0" borderId="20" xfId="0" applyNumberFormat="1" applyFont="1" applyFill="1" applyBorder="1" applyAlignment="1">
      <alignment horizontal="center" vertical="center"/>
    </xf>
    <xf numFmtId="177" fontId="3" fillId="41" borderId="16" xfId="0" applyNumberFormat="1" applyFont="1" applyFill="1" applyBorder="1" applyAlignment="1">
      <alignment horizontal="center" vertical="center"/>
    </xf>
    <xf numFmtId="177" fontId="3" fillId="41" borderId="20" xfId="0" applyNumberFormat="1" applyFont="1" applyFill="1" applyBorder="1" applyAlignment="1">
      <alignment horizontal="center" vertical="center"/>
    </xf>
    <xf numFmtId="177" fontId="0" fillId="0" borderId="42" xfId="0" applyNumberFormat="1" applyFont="1" applyFill="1" applyBorder="1" applyAlignment="1">
      <alignment horizontal="center" vertical="center"/>
    </xf>
    <xf numFmtId="0" fontId="7" fillId="2" borderId="1" xfId="0" applyFont="1" applyFill="1" applyBorder="1" applyAlignment="1">
      <alignment horizontal="center" vertical="center" wrapText="1"/>
    </xf>
    <xf numFmtId="0" fontId="7" fillId="0" borderId="43" xfId="0" applyFont="1" applyBorder="1" applyAlignment="1">
      <alignment horizontal="left"/>
    </xf>
    <xf numFmtId="0" fontId="2" fillId="2" borderId="5"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35" fillId="3" borderId="48"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2" fillId="2" borderId="50"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0" fillId="0" borderId="0" xfId="0" applyAlignment="1">
      <alignment horizontal="left"/>
    </xf>
    <xf numFmtId="9" fontId="40" fillId="0" borderId="18" xfId="2" applyFont="1" applyFill="1" applyBorder="1" applyAlignment="1">
      <alignment horizontal="center" vertical="center"/>
    </xf>
    <xf numFmtId="9" fontId="40" fillId="0" borderId="19" xfId="2" applyFont="1" applyFill="1" applyBorder="1" applyAlignment="1">
      <alignment horizontal="center" vertical="center"/>
    </xf>
    <xf numFmtId="178" fontId="32" fillId="0" borderId="23" xfId="0" applyNumberFormat="1" applyFont="1" applyFill="1" applyBorder="1" applyAlignment="1">
      <alignment horizontal="center" vertical="center"/>
    </xf>
    <xf numFmtId="178" fontId="32" fillId="0" borderId="38" xfId="0" applyNumberFormat="1" applyFont="1" applyFill="1" applyBorder="1" applyAlignment="1">
      <alignment horizontal="center" vertical="center"/>
    </xf>
    <xf numFmtId="178" fontId="32" fillId="0" borderId="16" xfId="0" applyNumberFormat="1" applyFont="1" applyFill="1" applyBorder="1" applyAlignment="1">
      <alignment horizontal="center" vertical="center"/>
    </xf>
    <xf numFmtId="178" fontId="32" fillId="0" borderId="20" xfId="0" applyNumberFormat="1" applyFont="1" applyFill="1" applyBorder="1" applyAlignment="1">
      <alignment horizontal="center" vertical="center"/>
    </xf>
    <xf numFmtId="177" fontId="32" fillId="0" borderId="23" xfId="0" applyNumberFormat="1" applyFont="1" applyFill="1" applyBorder="1" applyAlignment="1">
      <alignment horizontal="center" vertical="center"/>
    </xf>
    <xf numFmtId="177" fontId="32" fillId="0" borderId="38" xfId="0" applyNumberFormat="1" applyFont="1" applyFill="1" applyBorder="1" applyAlignment="1">
      <alignment horizontal="center" vertical="center"/>
    </xf>
    <xf numFmtId="0" fontId="0" fillId="0" borderId="47" xfId="0" applyBorder="1" applyAlignment="1">
      <alignment horizontal="center" vertical="center" wrapText="1"/>
    </xf>
    <xf numFmtId="0" fontId="0" fillId="0" borderId="29" xfId="0" applyBorder="1" applyAlignment="1">
      <alignment horizontal="center" vertical="center" wrapText="1"/>
    </xf>
    <xf numFmtId="168" fontId="32" fillId="0" borderId="5" xfId="0" applyNumberFormat="1" applyFont="1" applyFill="1" applyBorder="1" applyAlignment="1">
      <alignment horizontal="center"/>
    </xf>
    <xf numFmtId="168" fontId="32" fillId="0" borderId="39" xfId="0" applyNumberFormat="1" applyFont="1" applyFill="1" applyBorder="1" applyAlignment="1">
      <alignment horizontal="center"/>
    </xf>
    <xf numFmtId="175" fontId="32" fillId="0" borderId="5" xfId="0" applyNumberFormat="1" applyFont="1" applyFill="1" applyBorder="1" applyAlignment="1">
      <alignment horizontal="center" vertical="center"/>
    </xf>
    <xf numFmtId="175" fontId="32" fillId="0" borderId="6" xfId="0" applyNumberFormat="1" applyFont="1" applyFill="1" applyBorder="1" applyAlignment="1">
      <alignment horizontal="center" vertical="center"/>
    </xf>
    <xf numFmtId="9" fontId="0" fillId="0" borderId="0" xfId="2" applyFont="1"/>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3" builtinId="3"/>
    <cellStyle name="Comma 2" xfId="46"/>
    <cellStyle name="Comma 2 2" xfId="47"/>
    <cellStyle name="Comma 2 3" xfId="48"/>
    <cellStyle name="Comma 3" xfId="55"/>
    <cellStyle name="Currency" xfId="1" builtinId="4"/>
    <cellStyle name="Currency 2" xfId="49"/>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45"/>
    <cellStyle name="Normal 2 2" xfId="50"/>
    <cellStyle name="Normal 2 2 2" xfId="56"/>
    <cellStyle name="Normal 2 3" xfId="51"/>
    <cellStyle name="Normal 3" xfId="53"/>
    <cellStyle name="Normal 4" xfId="54"/>
    <cellStyle name="Note" xfId="18" builtinId="10" customBuiltin="1"/>
    <cellStyle name="Output" xfId="13" builtinId="21" customBuiltin="1"/>
    <cellStyle name="Percent" xfId="2" builtinId="5"/>
    <cellStyle name="Percent 2" xfId="52"/>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FF7C80"/>
      <color rgb="FFFFFF99"/>
      <color rgb="FF0000FF"/>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Base Case: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'Base CaseOLD'!$B$3</c:f>
              <c:strCache>
                <c:ptCount val="1"/>
                <c:pt idx="0">
                  <c:v>Current</c:v>
                </c:pt>
              </c:strCache>
            </c:strRef>
          </c:tx>
          <c:spPr>
            <a:solidFill>
              <a:srgbClr val="FFFF99"/>
            </a:solidFill>
            <a:ln>
              <a:solidFill>
                <a:schemeClr val="tx1"/>
              </a:solidFill>
            </a:ln>
          </c:spPr>
          <c:invertIfNegative val="0"/>
          <c:dLbls>
            <c:dLbl>
              <c:idx val="4"/>
              <c:layout>
                <c:manualLayout>
                  <c:x val="-9.5773366320146533E-2"/>
                  <c:y val="0"/>
                </c:manualLayout>
              </c:layout>
              <c:dLblPos val="outEnd"/>
              <c:showLegendKey val="0"/>
              <c:showVal val="1"/>
              <c:showCatName val="0"/>
              <c:showSerName val="0"/>
              <c:showPercent val="0"/>
              <c:showBubbleSize val="0"/>
            </c:dLbl>
            <c:dLbl>
              <c:idx val="5"/>
              <c:layout>
                <c:manualLayout>
                  <c:x val="-0.10299260175559626"/>
                  <c:y val="0"/>
                </c:manualLayout>
              </c:layout>
              <c:dLblPos val="outEnd"/>
              <c:showLegendKey val="0"/>
              <c:showVal val="1"/>
              <c:showCatName val="0"/>
              <c:showSerName val="0"/>
              <c:showPercent val="0"/>
              <c:showBubbleSize val="0"/>
            </c:dLbl>
            <c:dLbl>
              <c:idx val="7"/>
              <c:layout>
                <c:manualLayout>
                  <c:x val="-0.10688659197056562"/>
                  <c:y val="2.1218042975024242E-7"/>
                </c:manualLayout>
              </c:layout>
              <c:dLblPos val="outEnd"/>
              <c:showLegendKey val="0"/>
              <c:showVal val="1"/>
              <c:showCatName val="0"/>
              <c:showSerName val="0"/>
              <c:showPercent val="0"/>
              <c:showBubbleSize val="0"/>
            </c:dLbl>
            <c:numFmt formatCode="&quot;$&quot;#,##0.0" sourceLinked="0"/>
            <c:dLblPos val="ctr"/>
            <c:showLegendKey val="0"/>
            <c:showVal val="1"/>
            <c:showCatName val="0"/>
            <c:showSerName val="0"/>
            <c:showPercent val="0"/>
            <c:showBubbleSize val="0"/>
            <c:showLeaderLines val="0"/>
          </c:dLbls>
          <c:errBars>
            <c:errBarType val="both"/>
            <c:errValType val="cust"/>
            <c:noEndCap val="0"/>
            <c:plus>
              <c:numRef>
                <c:f>'Base CaseOLD'!$P$4:$P$11</c:f>
                <c:numCache>
                  <c:formatCode>General</c:formatCode>
                  <c:ptCount val="8"/>
                  <c:pt idx="0">
                    <c:v>1797450</c:v>
                  </c:pt>
                  <c:pt idx="1">
                    <c:v>4683131</c:v>
                  </c:pt>
                  <c:pt idx="2">
                    <c:v>6886200</c:v>
                  </c:pt>
                  <c:pt idx="3">
                    <c:v>4710000</c:v>
                  </c:pt>
                  <c:pt idx="4">
                    <c:v>1141415</c:v>
                  </c:pt>
                  <c:pt idx="5">
                    <c:v>1332000</c:v>
                  </c:pt>
                  <c:pt idx="6">
                    <c:v>2345695</c:v>
                  </c:pt>
                  <c:pt idx="7">
                    <c:v>1434800</c:v>
                  </c:pt>
                </c:numCache>
              </c:numRef>
            </c:plus>
            <c:minus>
              <c:numRef>
                <c:f>'Base CaseOLD'!$O$4:$O$11</c:f>
                <c:numCache>
                  <c:formatCode>General</c:formatCode>
                  <c:ptCount val="8"/>
                  <c:pt idx="0">
                    <c:v>1797450</c:v>
                  </c:pt>
                  <c:pt idx="1">
                    <c:v>4683130</c:v>
                  </c:pt>
                  <c:pt idx="2">
                    <c:v>6886200</c:v>
                  </c:pt>
                  <c:pt idx="3">
                    <c:v>4710000</c:v>
                  </c:pt>
                  <c:pt idx="4">
                    <c:v>1141415</c:v>
                  </c:pt>
                  <c:pt idx="5">
                    <c:v>1332000</c:v>
                  </c:pt>
                  <c:pt idx="6">
                    <c:v>2345695</c:v>
                  </c:pt>
                  <c:pt idx="7">
                    <c:v>1434800</c:v>
                  </c:pt>
                </c:numCache>
              </c:numRef>
            </c:minus>
            <c:spPr>
              <a:ln w="12700"/>
            </c:spPr>
          </c:errBars>
          <c:cat>
            <c:strRef>
              <c:f>'Base CaseOLD'!$A$4:$A$11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'Base CaseOLD'!$B$4:$B$11</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'Base CaseOLD'!$E$3</c:f>
              <c:strCache>
                <c:ptCount val="1"/>
                <c:pt idx="0">
                  <c:v>Optimal</c:v>
                </c:pt>
              </c:strCache>
            </c:strRef>
          </c:tx>
          <c:spPr>
            <a:solidFill>
              <a:schemeClr val="accent3">
                <a:lumMod val="50000"/>
              </a:schemeClr>
            </a:solidFill>
            <a:ln>
              <a:solidFill>
                <a:schemeClr val="tx1"/>
              </a:solidFill>
            </a:ln>
          </c:spPr>
          <c:invertIfNegative val="0"/>
          <c:dLbls>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'Base CaseOLD'!$A$4:$A$11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'Base CaseOLD'!$E$4:$E$11</c:f>
              <c:numCache>
                <c:formatCode>"$"0.0,,</c:formatCode>
                <c:ptCount val="8"/>
                <c:pt idx="0">
                  <c:v>7788949</c:v>
                </c:pt>
                <c:pt idx="1">
                  <c:v>20293566</c:v>
                </c:pt>
                <c:pt idx="2">
                  <c:v>27437329</c:v>
                </c:pt>
                <c:pt idx="3">
                  <c:v>10990000</c:v>
                </c:pt>
                <c:pt idx="4">
                  <c:v>2663301</c:v>
                </c:pt>
                <c:pt idx="5">
                  <c:v>3108000</c:v>
                </c:pt>
                <c:pt idx="6">
                  <c:v>5473289</c:v>
                </c:pt>
                <c:pt idx="7">
                  <c:v>3347866</c:v>
                </c:pt>
              </c:numCache>
            </c:numRef>
          </c:val>
        </c:ser>
        <c:dLbls>
          <c:dLblPos val="outEnd"/>
          <c:showLegendKey val="0"/>
          <c:showVal val="1"/>
          <c:showCatName val="0"/>
          <c:showSerName val="0"/>
          <c:showPercent val="0"/>
          <c:showBubbleSize val="0"/>
        </c:dLbls>
        <c:gapWidth val="50"/>
        <c:axId val="235736064"/>
        <c:axId val="235741952"/>
      </c:barChart>
      <c:catAx>
        <c:axId val="235736064"/>
        <c:scaling>
          <c:orientation val="maxMin"/>
        </c:scaling>
        <c:delete val="0"/>
        <c:axPos val="l"/>
        <c:majorTickMark val="out"/>
        <c:minorTickMark val="none"/>
        <c:tickLblPos val="nextTo"/>
        <c:txPr>
          <a:bodyPr/>
          <a:lstStyle/>
          <a:p>
            <a:pPr>
              <a:defRPr sz="1200"/>
            </a:pPr>
            <a:endParaRPr lang="en-US"/>
          </a:p>
        </c:txPr>
        <c:crossAx val="235741952"/>
        <c:crosses val="autoZero"/>
        <c:auto val="1"/>
        <c:lblAlgn val="ctr"/>
        <c:lblOffset val="100"/>
        <c:noMultiLvlLbl val="0"/>
      </c:catAx>
      <c:valAx>
        <c:axId val="235741952"/>
        <c:scaling>
          <c:orientation val="minMax"/>
          <c:max val="3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235736064"/>
        <c:crosses val="autoZero"/>
        <c:crossBetween val="between"/>
        <c:majorUnit val="5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TRx</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0" sourceLinked="0"/>
            <c:dLblPos val="outEnd"/>
            <c:showLegendKey val="0"/>
            <c:showVal val="1"/>
            <c:showCatName val="0"/>
            <c:showSerName val="0"/>
            <c:showPercent val="0"/>
            <c:showBubbleSize val="0"/>
            <c:showLeaderLines val="0"/>
          </c:dLbls>
          <c:cat>
            <c:strRef>
              <c:f>'Custom Case'!$I$4:$I$11</c:f>
              <c:strCache>
                <c:ptCount val="8"/>
                <c:pt idx="0">
                  <c:v>Samples - JAN</c:v>
                </c:pt>
                <c:pt idx="1">
                  <c:v>Samples - JMT</c:v>
                </c:pt>
                <c:pt idx="2">
                  <c:v>HCC Media</c:v>
                </c:pt>
                <c:pt idx="3">
                  <c:v>MCM</c:v>
                </c:pt>
                <c:pt idx="4">
                  <c:v>Vouchers</c:v>
                </c:pt>
                <c:pt idx="5">
                  <c:v>Phar. Acquisition</c:v>
                </c:pt>
                <c:pt idx="6">
                  <c:v>Adherence</c:v>
                </c:pt>
                <c:pt idx="7">
                  <c:v>MMF</c:v>
                </c:pt>
              </c:strCache>
            </c:strRef>
          </c:cat>
          <c:val>
            <c:numRef>
              <c:f>'Custom Case'!$L$4:$L$11</c:f>
              <c:numCache>
                <c:formatCode>#,##0,</c:formatCode>
                <c:ptCount val="8"/>
                <c:pt idx="0">
                  <c:v>454783</c:v>
                </c:pt>
                <c:pt idx="1">
                  <c:v>533167</c:v>
                </c:pt>
                <c:pt idx="2">
                  <c:v>626727</c:v>
                </c:pt>
                <c:pt idx="3">
                  <c:v>-68807</c:v>
                </c:pt>
                <c:pt idx="4">
                  <c:v>-15057</c:v>
                </c:pt>
                <c:pt idx="5">
                  <c:v>0</c:v>
                </c:pt>
                <c:pt idx="6">
                  <c:v>-73281</c:v>
                </c:pt>
                <c:pt idx="7">
                  <c:v>0</c:v>
                </c:pt>
              </c:numCache>
            </c:numRef>
          </c:val>
        </c:ser>
        <c:dLbls>
          <c:dLblPos val="outEnd"/>
          <c:showLegendKey val="0"/>
          <c:showVal val="1"/>
          <c:showCatName val="0"/>
          <c:showSerName val="0"/>
          <c:showPercent val="0"/>
          <c:showBubbleSize val="0"/>
        </c:dLbls>
        <c:gapWidth val="102"/>
        <c:axId val="236945408"/>
        <c:axId val="236948096"/>
      </c:barChart>
      <c:catAx>
        <c:axId val="236945408"/>
        <c:scaling>
          <c:orientation val="maxMin"/>
        </c:scaling>
        <c:delete val="0"/>
        <c:axPos val="l"/>
        <c:majorTickMark val="out"/>
        <c:minorTickMark val="none"/>
        <c:tickLblPos val="none"/>
        <c:txPr>
          <a:bodyPr/>
          <a:lstStyle/>
          <a:p>
            <a:pPr>
              <a:defRPr sz="1200"/>
            </a:pPr>
            <a:endParaRPr lang="en-US"/>
          </a:p>
        </c:txPr>
        <c:crossAx val="236948096"/>
        <c:crosses val="autoZero"/>
        <c:auto val="1"/>
        <c:lblAlgn val="ctr"/>
        <c:lblOffset val="100"/>
        <c:noMultiLvlLbl val="0"/>
      </c:catAx>
      <c:valAx>
        <c:axId val="236948096"/>
        <c:scaling>
          <c:orientation val="minMax"/>
          <c:min val="-400000"/>
        </c:scaling>
        <c:delete val="0"/>
        <c:axPos val="t"/>
        <c:majorGridlines/>
        <c:title>
          <c:tx>
            <c:rich>
              <a:bodyPr/>
              <a:lstStyle/>
              <a:p>
                <a:pPr>
                  <a:defRPr sz="1200"/>
                </a:pPr>
                <a:r>
                  <a:rPr lang="en-US" sz="1100"/>
                  <a:t>Change</a:t>
                </a:r>
                <a:r>
                  <a:rPr lang="en-US" sz="1100" baseline="0"/>
                  <a:t> in 3-Year Incr. TRx</a:t>
                </a:r>
                <a:r>
                  <a:rPr lang="en-US" sz="1100"/>
                  <a:t> (in '000)</a:t>
                </a:r>
              </a:p>
            </c:rich>
          </c:tx>
          <c:layout>
            <c:manualLayout>
              <c:xMode val="edge"/>
              <c:yMode val="edge"/>
              <c:x val="0.18205853425749718"/>
              <c:y val="0.91953651306925355"/>
            </c:manualLayout>
          </c:layout>
          <c:overlay val="0"/>
        </c:title>
        <c:numFmt formatCode="#,##0" sourceLinked="0"/>
        <c:majorTickMark val="none"/>
        <c:minorTickMark val="none"/>
        <c:tickLblPos val="high"/>
        <c:crossAx val="236945408"/>
        <c:crosses val="autoZero"/>
        <c:crossBetween val="between"/>
        <c:dispUnits>
          <c:builtInUnit val="thousand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Estimated </a:t>
            </a:r>
            <a:r>
              <a:rPr lang="en-US" sz="1200">
                <a:solidFill>
                  <a:srgbClr val="0000FF"/>
                </a:solidFill>
              </a:rPr>
              <a:t>Incr. TRx </a:t>
            </a:r>
            <a:r>
              <a:rPr lang="en-US" sz="1200"/>
              <a:t>from Sample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2.4015369836695487E-3"/>
                  <c:y val="1.4814814814814815E-2"/>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[1]JANSample!$G$9</c:f>
              <c:numCache>
                <c:formatCode>General</c:formatCode>
                <c:ptCount val="1"/>
                <c:pt idx="0">
                  <c:v>5991499</c:v>
                </c:pt>
              </c:numCache>
            </c:numRef>
          </c:xVal>
          <c:yVal>
            <c:numRef>
              <c:f>[1]JANSample!$I$9</c:f>
              <c:numCache>
                <c:formatCode>General</c:formatCode>
                <c:ptCount val="1"/>
                <c:pt idx="0">
                  <c:v>2310765.2787946975</c:v>
                </c:pt>
              </c:numCache>
            </c:numRef>
          </c:yVal>
          <c:smooth val="0"/>
        </c:ser>
        <c:ser>
          <c:idx val="1"/>
          <c:order val="1"/>
          <c:tx>
            <c:strRef>
              <c:f>[1]JANSample!$F$2</c:f>
              <c:strCache>
                <c:ptCount val="1"/>
                <c:pt idx="0">
                  <c:v>Incr. TRx</c:v>
                </c:pt>
              </c:strCache>
            </c:strRef>
          </c:tx>
          <c:spPr>
            <a:ln>
              <a:solidFill>
                <a:schemeClr val="tx2">
                  <a:lumMod val="50000"/>
                </a:schemeClr>
              </a:solidFill>
            </a:ln>
          </c:spPr>
          <c:marker>
            <c:symbol val="none"/>
          </c:marker>
          <c:xVal>
            <c:numRef>
              <c:f>[1]JANSample!$A$23:$A$43</c:f>
              <c:numCache>
                <c:formatCode>General</c:formatCode>
                <c:ptCount val="21"/>
                <c:pt idx="0">
                  <c:v>0</c:v>
                </c:pt>
                <c:pt idx="1">
                  <c:v>750000</c:v>
                </c:pt>
                <c:pt idx="2">
                  <c:v>1500000</c:v>
                </c:pt>
                <c:pt idx="3">
                  <c:v>2250000</c:v>
                </c:pt>
                <c:pt idx="4">
                  <c:v>3000000</c:v>
                </c:pt>
                <c:pt idx="5">
                  <c:v>3750000</c:v>
                </c:pt>
                <c:pt idx="6">
                  <c:v>4500000</c:v>
                </c:pt>
                <c:pt idx="7">
                  <c:v>5250000</c:v>
                </c:pt>
                <c:pt idx="8">
                  <c:v>6000000</c:v>
                </c:pt>
                <c:pt idx="9">
                  <c:v>6750000</c:v>
                </c:pt>
                <c:pt idx="10">
                  <c:v>7500000</c:v>
                </c:pt>
                <c:pt idx="11">
                  <c:v>8250000</c:v>
                </c:pt>
                <c:pt idx="12">
                  <c:v>9000000</c:v>
                </c:pt>
                <c:pt idx="13">
                  <c:v>9750000</c:v>
                </c:pt>
                <c:pt idx="14">
                  <c:v>10500000</c:v>
                </c:pt>
                <c:pt idx="15">
                  <c:v>11250000</c:v>
                </c:pt>
                <c:pt idx="16">
                  <c:v>12000000</c:v>
                </c:pt>
                <c:pt idx="17">
                  <c:v>12750000</c:v>
                </c:pt>
                <c:pt idx="18">
                  <c:v>13500000</c:v>
                </c:pt>
                <c:pt idx="19">
                  <c:v>14250000</c:v>
                </c:pt>
                <c:pt idx="20">
                  <c:v>15000000</c:v>
                </c:pt>
              </c:numCache>
            </c:numRef>
          </c:xVal>
          <c:yVal>
            <c:numRef>
              <c:f>[1]JANSample!$C$23:$C$43</c:f>
              <c:numCache>
                <c:formatCode>General</c:formatCode>
                <c:ptCount val="21"/>
                <c:pt idx="0">
                  <c:v>0</c:v>
                </c:pt>
                <c:pt idx="1">
                  <c:v>292618.45056716667</c:v>
                </c:pt>
                <c:pt idx="2">
                  <c:v>584274.49594190461</c:v>
                </c:pt>
                <c:pt idx="3">
                  <c:v>874968.13612421392</c:v>
                </c:pt>
                <c:pt idx="4">
                  <c:v>1164699.3711140943</c:v>
                </c:pt>
                <c:pt idx="5">
                  <c:v>1453468.2009115461</c:v>
                </c:pt>
                <c:pt idx="6">
                  <c:v>1741274.625516569</c:v>
                </c:pt>
                <c:pt idx="7">
                  <c:v>2028118.6449291632</c:v>
                </c:pt>
                <c:pt idx="8">
                  <c:v>2314000.2591493283</c:v>
                </c:pt>
                <c:pt idx="9">
                  <c:v>2598919.4681770657</c:v>
                </c:pt>
                <c:pt idx="10">
                  <c:v>2882876.2720123734</c:v>
                </c:pt>
                <c:pt idx="11">
                  <c:v>3165870.6706552524</c:v>
                </c:pt>
                <c:pt idx="12">
                  <c:v>3447902.6641057036</c:v>
                </c:pt>
                <c:pt idx="13">
                  <c:v>3728972.2523637251</c:v>
                </c:pt>
                <c:pt idx="14">
                  <c:v>4009079.4354293179</c:v>
                </c:pt>
                <c:pt idx="15">
                  <c:v>4288224.2133024819</c:v>
                </c:pt>
                <c:pt idx="16">
                  <c:v>4566406.5859832177</c:v>
                </c:pt>
                <c:pt idx="17">
                  <c:v>4843626.5534715252</c:v>
                </c:pt>
                <c:pt idx="18">
                  <c:v>5119884.1157674035</c:v>
                </c:pt>
                <c:pt idx="19">
                  <c:v>5395179.2728708526</c:v>
                </c:pt>
                <c:pt idx="20">
                  <c:v>5669512.0247818725</c:v>
                </c:pt>
              </c:numCache>
            </c:numRef>
          </c:yVal>
          <c:smooth val="0"/>
        </c:ser>
        <c:ser>
          <c:idx val="2"/>
          <c:order val="2"/>
          <c:tx>
            <c:v>Xmin</c:v>
          </c:tx>
          <c:spPr>
            <a:ln>
              <a:solidFill>
                <a:schemeClr val="tx2"/>
              </a:solidFill>
            </a:ln>
          </c:spPr>
          <c:marker>
            <c:symbol val="circle"/>
            <c:size val="7"/>
            <c:spPr>
              <a:solidFill>
                <a:schemeClr val="tx2"/>
              </a:solidFill>
            </c:spPr>
          </c:marker>
          <c:xVal>
            <c:numRef>
              <c:f>[1]JANSample!$B$9</c:f>
              <c:numCache>
                <c:formatCode>General</c:formatCode>
                <c:ptCount val="1"/>
                <c:pt idx="0">
                  <c:v>4793199.2</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[1]JANSample!$C$9</c:f>
              <c:numCache>
                <c:formatCode>General</c:formatCode>
                <c:ptCount val="1"/>
                <c:pt idx="0">
                  <c:v>7189798.7999999998</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numFmt formatCode="&quot;$&quot;#,##0.0" sourceLinked="0"/>
            <c:showLegendKey val="0"/>
            <c:showVal val="0"/>
            <c:showCatName val="1"/>
            <c:showSerName val="1"/>
            <c:showPercent val="0"/>
            <c:showBubbleSize val="0"/>
            <c:separator>; </c:separator>
            <c:showLeaderLines val="0"/>
          </c:dLbls>
          <c:xVal>
            <c:numRef>
              <c:f>[1]JANSample!$D$9</c:f>
              <c:numCache>
                <c:formatCode>General</c:formatCode>
                <c:ptCount val="1"/>
                <c:pt idx="0">
                  <c:v>7189798.7999999998</c:v>
                </c:pt>
              </c:numCache>
            </c:numRef>
          </c:xVal>
          <c:yVal>
            <c:numRef>
              <c:f>[1]JANSample!$F$9</c:f>
              <c:numCache>
                <c:formatCode>General</c:formatCode>
                <c:ptCount val="1"/>
                <c:pt idx="0">
                  <c:v>2765547.9922391665</c:v>
                </c:pt>
              </c:numCache>
            </c:numRef>
          </c:yVal>
          <c:smooth val="0"/>
        </c:ser>
        <c:dLbls>
          <c:showLegendKey val="0"/>
          <c:showVal val="0"/>
          <c:showCatName val="0"/>
          <c:showSerName val="0"/>
          <c:showPercent val="0"/>
          <c:showBubbleSize val="0"/>
        </c:dLbls>
        <c:axId val="238403968"/>
        <c:axId val="238406272"/>
      </c:scatterChart>
      <c:valAx>
        <c:axId val="238403968"/>
        <c:scaling>
          <c:orientation val="minMax"/>
        </c:scaling>
        <c:delete val="0"/>
        <c:axPos val="b"/>
        <c:majorGridlines/>
        <c:title>
          <c:tx>
            <c:rich>
              <a:bodyPr/>
              <a:lstStyle/>
              <a:p>
                <a:pPr>
                  <a:defRPr/>
                </a:pPr>
                <a:r>
                  <a:rPr lang="en-US"/>
                  <a:t>Januvia Sample Spend (in MM $)</a:t>
                </a:r>
              </a:p>
            </c:rich>
          </c:tx>
          <c:overlay val="0"/>
        </c:title>
        <c:numFmt formatCode="&quot;$&quot;#,##0.0" sourceLinked="0"/>
        <c:majorTickMark val="out"/>
        <c:minorTickMark val="none"/>
        <c:tickLblPos val="nextTo"/>
        <c:crossAx val="238406272"/>
        <c:crosses val="autoZero"/>
        <c:crossBetween val="midCat"/>
        <c:dispUnits>
          <c:builtInUnit val="millions"/>
        </c:dispUnits>
      </c:valAx>
      <c:valAx>
        <c:axId val="238406272"/>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38403968"/>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Janumet: Estimated </a:t>
            </a:r>
            <a:r>
              <a:rPr lang="en-US" sz="1200">
                <a:solidFill>
                  <a:srgbClr val="0000FF"/>
                </a:solidFill>
              </a:rPr>
              <a:t>Incr. TRx </a:t>
            </a:r>
            <a:r>
              <a:rPr lang="en-US" sz="1200"/>
              <a:t>from Sample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2.3707918444760114E-3"/>
                  <c:y val="1.4781966001478129E-2"/>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[1]JMTSample!$G$9</c:f>
              <c:numCache>
                <c:formatCode>General</c:formatCode>
                <c:ptCount val="1"/>
                <c:pt idx="0">
                  <c:v>15610435</c:v>
                </c:pt>
              </c:numCache>
            </c:numRef>
          </c:xVal>
          <c:yVal>
            <c:numRef>
              <c:f>[1]JMTSample!$I$9</c:f>
              <c:numCache>
                <c:formatCode>General</c:formatCode>
                <c:ptCount val="1"/>
                <c:pt idx="0">
                  <c:v>2662664.8484120537</c:v>
                </c:pt>
              </c:numCache>
            </c:numRef>
          </c:yVal>
          <c:smooth val="0"/>
        </c:ser>
        <c:ser>
          <c:idx val="1"/>
          <c:order val="1"/>
          <c:tx>
            <c:strRef>
              <c:f>[1]JMTSample!$F$2</c:f>
              <c:strCache>
                <c:ptCount val="1"/>
                <c:pt idx="0">
                  <c:v>Incr. TRx</c:v>
                </c:pt>
              </c:strCache>
            </c:strRef>
          </c:tx>
          <c:spPr>
            <a:ln>
              <a:solidFill>
                <a:schemeClr val="tx2">
                  <a:lumMod val="50000"/>
                </a:schemeClr>
              </a:solidFill>
            </a:ln>
          </c:spPr>
          <c:marker>
            <c:symbol val="none"/>
          </c:marker>
          <c:xVal>
            <c:numRef>
              <c:f>[1]JMTSample!$A$23:$A$43</c:f>
              <c:numCache>
                <c:formatCode>General</c:formatCode>
                <c:ptCount val="21"/>
                <c:pt idx="0">
                  <c:v>0</c:v>
                </c:pt>
                <c:pt idx="1">
                  <c:v>2000000</c:v>
                </c:pt>
                <c:pt idx="2">
                  <c:v>4000000</c:v>
                </c:pt>
                <c:pt idx="3">
                  <c:v>6000000</c:v>
                </c:pt>
                <c:pt idx="4">
                  <c:v>8000000</c:v>
                </c:pt>
                <c:pt idx="5">
                  <c:v>10000000</c:v>
                </c:pt>
                <c:pt idx="6">
                  <c:v>12000000</c:v>
                </c:pt>
                <c:pt idx="7">
                  <c:v>14000000</c:v>
                </c:pt>
                <c:pt idx="8">
                  <c:v>16000000</c:v>
                </c:pt>
                <c:pt idx="9">
                  <c:v>18000000</c:v>
                </c:pt>
                <c:pt idx="10">
                  <c:v>20000000</c:v>
                </c:pt>
                <c:pt idx="11">
                  <c:v>22000000</c:v>
                </c:pt>
                <c:pt idx="12">
                  <c:v>24000000</c:v>
                </c:pt>
                <c:pt idx="13">
                  <c:v>26000000</c:v>
                </c:pt>
                <c:pt idx="14">
                  <c:v>28000000</c:v>
                </c:pt>
                <c:pt idx="15">
                  <c:v>30000000</c:v>
                </c:pt>
                <c:pt idx="16">
                  <c:v>32000000</c:v>
                </c:pt>
                <c:pt idx="17">
                  <c:v>34000000</c:v>
                </c:pt>
                <c:pt idx="18">
                  <c:v>36000000</c:v>
                </c:pt>
                <c:pt idx="19">
                  <c:v>38000000</c:v>
                </c:pt>
                <c:pt idx="20">
                  <c:v>40000000</c:v>
                </c:pt>
              </c:numCache>
            </c:numRef>
          </c:xVal>
          <c:yVal>
            <c:numRef>
              <c:f>[1]JMTSample!$C$23:$C$43</c:f>
              <c:numCache>
                <c:formatCode>General</c:formatCode>
                <c:ptCount val="21"/>
                <c:pt idx="0">
                  <c:v>0</c:v>
                </c:pt>
                <c:pt idx="1">
                  <c:v>340843.72051351675</c:v>
                </c:pt>
                <c:pt idx="2">
                  <c:v>681774.24980389187</c:v>
                </c:pt>
                <c:pt idx="3">
                  <c:v>1022791.5878711254</c:v>
                </c:pt>
                <c:pt idx="4">
                  <c:v>1363895.7347152175</c:v>
                </c:pt>
                <c:pt idx="5">
                  <c:v>1705086.690336168</c:v>
                </c:pt>
                <c:pt idx="6">
                  <c:v>2046364.4547339769</c:v>
                </c:pt>
                <c:pt idx="7">
                  <c:v>2387729.0279086442</c:v>
                </c:pt>
                <c:pt idx="8">
                  <c:v>2729180.40986017</c:v>
                </c:pt>
                <c:pt idx="9">
                  <c:v>3070718.6005885541</c:v>
                </c:pt>
                <c:pt idx="10">
                  <c:v>3412343.6000937968</c:v>
                </c:pt>
                <c:pt idx="11">
                  <c:v>3754055.4083758979</c:v>
                </c:pt>
                <c:pt idx="12">
                  <c:v>4095854.0254348577</c:v>
                </c:pt>
                <c:pt idx="13">
                  <c:v>4437739.4512706762</c:v>
                </c:pt>
                <c:pt idx="14">
                  <c:v>4779711.6858833525</c:v>
                </c:pt>
                <c:pt idx="15">
                  <c:v>5121770.7292728871</c:v>
                </c:pt>
                <c:pt idx="16">
                  <c:v>5463916.58143928</c:v>
                </c:pt>
                <c:pt idx="17">
                  <c:v>5806149.242382532</c:v>
                </c:pt>
                <c:pt idx="18">
                  <c:v>6148468.7121026423</c:v>
                </c:pt>
                <c:pt idx="19">
                  <c:v>6490874.9905996108</c:v>
                </c:pt>
                <c:pt idx="20">
                  <c:v>6833368.0778734377</c:v>
                </c:pt>
              </c:numCache>
            </c:numRef>
          </c:yVal>
          <c:smooth val="0"/>
        </c:ser>
        <c:ser>
          <c:idx val="2"/>
          <c:order val="2"/>
          <c:tx>
            <c:v>Xmin</c:v>
          </c:tx>
          <c:spPr>
            <a:ln>
              <a:solidFill>
                <a:schemeClr val="tx2"/>
              </a:solidFill>
            </a:ln>
          </c:spPr>
          <c:marker>
            <c:symbol val="circle"/>
            <c:size val="7"/>
            <c:spPr>
              <a:solidFill>
                <a:schemeClr val="tx2"/>
              </a:solidFill>
            </c:spPr>
          </c:marker>
          <c:xVal>
            <c:numRef>
              <c:f>[1]JMTSample!$B$9</c:f>
              <c:numCache>
                <c:formatCode>General</c:formatCode>
                <c:ptCount val="1"/>
                <c:pt idx="0">
                  <c:v>12488348</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[1]JMTSample!$C$9</c:f>
              <c:numCache>
                <c:formatCode>General</c:formatCode>
                <c:ptCount val="1"/>
                <c:pt idx="0">
                  <c:v>18732522</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numFmt formatCode="&quot;$&quot;#,##0.0" sourceLinked="0"/>
            <c:showLegendKey val="0"/>
            <c:showVal val="0"/>
            <c:showCatName val="1"/>
            <c:showSerName val="1"/>
            <c:showPercent val="0"/>
            <c:showBubbleSize val="0"/>
            <c:separator>; </c:separator>
            <c:showLeaderLines val="0"/>
          </c:dLbls>
          <c:xVal>
            <c:numRef>
              <c:f>[1]JMTSample!$D$9</c:f>
              <c:numCache>
                <c:formatCode>General</c:formatCode>
                <c:ptCount val="1"/>
                <c:pt idx="0">
                  <c:v>18732522</c:v>
                </c:pt>
              </c:numCache>
            </c:numRef>
          </c:xVal>
          <c:yVal>
            <c:numRef>
              <c:f>[1]JMTSample!$F$9</c:f>
              <c:numCache>
                <c:formatCode>General</c:formatCode>
                <c:ptCount val="1"/>
                <c:pt idx="0">
                  <c:v>3195832.4397713416</c:v>
                </c:pt>
              </c:numCache>
            </c:numRef>
          </c:yVal>
          <c:smooth val="0"/>
        </c:ser>
        <c:dLbls>
          <c:showLegendKey val="0"/>
          <c:showVal val="0"/>
          <c:showCatName val="0"/>
          <c:showSerName val="0"/>
          <c:showPercent val="0"/>
          <c:showBubbleSize val="0"/>
        </c:dLbls>
        <c:axId val="238459904"/>
        <c:axId val="238474752"/>
      </c:scatterChart>
      <c:valAx>
        <c:axId val="238459904"/>
        <c:scaling>
          <c:orientation val="minMax"/>
        </c:scaling>
        <c:delete val="0"/>
        <c:axPos val="b"/>
        <c:majorGridlines/>
        <c:title>
          <c:tx>
            <c:rich>
              <a:bodyPr/>
              <a:lstStyle/>
              <a:p>
                <a:pPr>
                  <a:defRPr/>
                </a:pPr>
                <a:r>
                  <a:rPr lang="en-US"/>
                  <a:t>Janumet Sample Spend (in MM $)</a:t>
                </a:r>
              </a:p>
            </c:rich>
          </c:tx>
          <c:overlay val="0"/>
        </c:title>
        <c:numFmt formatCode="&quot;$&quot;#,##0.0" sourceLinked="0"/>
        <c:majorTickMark val="out"/>
        <c:minorTickMark val="none"/>
        <c:tickLblPos val="nextTo"/>
        <c:crossAx val="238474752"/>
        <c:crosses val="autoZero"/>
        <c:crossBetween val="midCat"/>
        <c:dispUnits>
          <c:builtInUnit val="millions"/>
        </c:dispUnits>
      </c:valAx>
      <c:valAx>
        <c:axId val="238474752"/>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38459904"/>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 </a:t>
            </a:r>
            <a:r>
              <a:rPr lang="en-US" sz="1200"/>
              <a:t>from Voucher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1.4367816091954023E-2"/>
                  <c:y val="-1.0395010395010396E-2"/>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[1]JJVCH!$G$9</c:f>
              <c:numCache>
                <c:formatCode>General</c:formatCode>
                <c:ptCount val="1"/>
                <c:pt idx="0">
                  <c:v>3804716</c:v>
                </c:pt>
              </c:numCache>
            </c:numRef>
          </c:xVal>
          <c:yVal>
            <c:numRef>
              <c:f>[1]JJVCH!$I$9</c:f>
              <c:numCache>
                <c:formatCode>General</c:formatCode>
                <c:ptCount val="1"/>
                <c:pt idx="0">
                  <c:v>150560.70106149331</c:v>
                </c:pt>
              </c:numCache>
            </c:numRef>
          </c:yVal>
          <c:smooth val="0"/>
        </c:ser>
        <c:ser>
          <c:idx val="1"/>
          <c:order val="1"/>
          <c:tx>
            <c:strRef>
              <c:f>[1]JJVCH!$F$2</c:f>
              <c:strCache>
                <c:ptCount val="1"/>
                <c:pt idx="0">
                  <c:v>Incr. TRx</c:v>
                </c:pt>
              </c:strCache>
            </c:strRef>
          </c:tx>
          <c:spPr>
            <a:ln>
              <a:solidFill>
                <a:schemeClr val="tx2">
                  <a:lumMod val="50000"/>
                </a:schemeClr>
              </a:solidFill>
            </a:ln>
          </c:spPr>
          <c:marker>
            <c:symbol val="none"/>
          </c:marker>
          <c:xVal>
            <c:numRef>
              <c:f>[1]JJVCH!$A$23:$A$43</c:f>
              <c:numCache>
                <c:formatCode>General</c:formatCode>
                <c:ptCount val="21"/>
                <c:pt idx="0">
                  <c:v>0</c:v>
                </c:pt>
                <c:pt idx="1">
                  <c:v>500000</c:v>
                </c:pt>
                <c:pt idx="2">
                  <c:v>1000000</c:v>
                </c:pt>
                <c:pt idx="3">
                  <c:v>1500000</c:v>
                </c:pt>
                <c:pt idx="4">
                  <c:v>2000000</c:v>
                </c:pt>
                <c:pt idx="5">
                  <c:v>2500000</c:v>
                </c:pt>
                <c:pt idx="6">
                  <c:v>3000000</c:v>
                </c:pt>
                <c:pt idx="7">
                  <c:v>3500000</c:v>
                </c:pt>
                <c:pt idx="8">
                  <c:v>4000000</c:v>
                </c:pt>
                <c:pt idx="9">
                  <c:v>4500000</c:v>
                </c:pt>
                <c:pt idx="10">
                  <c:v>5000000</c:v>
                </c:pt>
                <c:pt idx="11">
                  <c:v>5500000</c:v>
                </c:pt>
                <c:pt idx="12">
                  <c:v>6000000</c:v>
                </c:pt>
                <c:pt idx="13">
                  <c:v>6500000</c:v>
                </c:pt>
                <c:pt idx="14">
                  <c:v>7000000</c:v>
                </c:pt>
                <c:pt idx="15">
                  <c:v>7500000</c:v>
                </c:pt>
                <c:pt idx="16">
                  <c:v>8000000</c:v>
                </c:pt>
                <c:pt idx="17">
                  <c:v>8500000</c:v>
                </c:pt>
                <c:pt idx="18">
                  <c:v>9000000</c:v>
                </c:pt>
                <c:pt idx="19">
                  <c:v>9500000</c:v>
                </c:pt>
                <c:pt idx="20">
                  <c:v>10000000</c:v>
                </c:pt>
              </c:numCache>
            </c:numRef>
          </c:xVal>
          <c:yVal>
            <c:numRef>
              <c:f>[1]JJVCH!$C$23:$C$43</c:f>
              <c:numCache>
                <c:formatCode>General</c:formatCode>
                <c:ptCount val="21"/>
                <c:pt idx="0">
                  <c:v>0</c:v>
                </c:pt>
                <c:pt idx="1">
                  <c:v>19785.409492227558</c:v>
                </c:pt>
                <c:pt idx="2">
                  <c:v>39571.016739094761</c:v>
                </c:pt>
                <c:pt idx="3">
                  <c:v>59356.821740601605</c:v>
                </c:pt>
                <c:pt idx="4">
                  <c:v>79142.824496748101</c:v>
                </c:pt>
                <c:pt idx="5">
                  <c:v>98929.025007534234</c:v>
                </c:pt>
                <c:pt idx="6">
                  <c:v>118715.42327296002</c:v>
                </c:pt>
                <c:pt idx="7">
                  <c:v>138502.01929302546</c:v>
                </c:pt>
                <c:pt idx="8">
                  <c:v>158288.81306773052</c:v>
                </c:pt>
                <c:pt idx="9">
                  <c:v>178075.80459707524</c:v>
                </c:pt>
                <c:pt idx="10">
                  <c:v>197862.99388105958</c:v>
                </c:pt>
                <c:pt idx="11">
                  <c:v>217650.38091968361</c:v>
                </c:pt>
                <c:pt idx="12">
                  <c:v>237437.96571294725</c:v>
                </c:pt>
                <c:pt idx="13">
                  <c:v>257225.74826085052</c:v>
                </c:pt>
                <c:pt idx="14">
                  <c:v>277013.72856339347</c:v>
                </c:pt>
                <c:pt idx="15">
                  <c:v>296801.9066205761</c:v>
                </c:pt>
                <c:pt idx="16">
                  <c:v>316590.28243239829</c:v>
                </c:pt>
                <c:pt idx="17">
                  <c:v>336378.85599886021</c:v>
                </c:pt>
                <c:pt idx="18">
                  <c:v>356167.62731996167</c:v>
                </c:pt>
                <c:pt idx="19">
                  <c:v>375956.59639570286</c:v>
                </c:pt>
                <c:pt idx="20">
                  <c:v>395745.76322608365</c:v>
                </c:pt>
              </c:numCache>
            </c:numRef>
          </c:yVal>
          <c:smooth val="0"/>
        </c:ser>
        <c:ser>
          <c:idx val="2"/>
          <c:order val="2"/>
          <c:tx>
            <c:v>Xmin</c:v>
          </c:tx>
          <c:spPr>
            <a:ln>
              <a:solidFill>
                <a:schemeClr val="tx2"/>
              </a:solidFill>
            </a:ln>
          </c:spPr>
          <c:marker>
            <c:symbol val="circle"/>
            <c:size val="7"/>
            <c:spPr>
              <a:solidFill>
                <a:schemeClr val="tx2"/>
              </a:solidFill>
            </c:spPr>
          </c:marker>
          <c:xVal>
            <c:numRef>
              <c:f>[1]JJVCH!$B$9</c:f>
              <c:numCache>
                <c:formatCode>General</c:formatCode>
                <c:ptCount val="1"/>
                <c:pt idx="0">
                  <c:v>3424244.4</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[1]JJVCH!$C$9</c:f>
              <c:numCache>
                <c:formatCode>General</c:formatCode>
                <c:ptCount val="1"/>
                <c:pt idx="0">
                  <c:v>4185187.6000000006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7.1839080459770114E-3"/>
                  <c:y val="3.1185031185031187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[1]JJVCH!$D$9</c:f>
              <c:numCache>
                <c:formatCode>General</c:formatCode>
                <c:ptCount val="1"/>
                <c:pt idx="0">
                  <c:v>3424244.4</c:v>
                </c:pt>
              </c:numCache>
            </c:numRef>
          </c:xVal>
          <c:yVal>
            <c:numRef>
              <c:f>[1]JJVCH!$F$9</c:f>
              <c:numCache>
                <c:formatCode>General</c:formatCode>
                <c:ptCount val="1"/>
                <c:pt idx="0">
                  <c:v>135504.11567488126</c:v>
                </c:pt>
              </c:numCache>
            </c:numRef>
          </c:yVal>
          <c:smooth val="0"/>
        </c:ser>
        <c:dLbls>
          <c:showLegendKey val="0"/>
          <c:showVal val="0"/>
          <c:showCatName val="0"/>
          <c:showSerName val="0"/>
          <c:showPercent val="0"/>
          <c:showBubbleSize val="0"/>
        </c:dLbls>
        <c:axId val="239568768"/>
        <c:axId val="239587712"/>
      </c:scatterChart>
      <c:valAx>
        <c:axId val="239568768"/>
        <c:scaling>
          <c:orientation val="minMax"/>
        </c:scaling>
        <c:delete val="0"/>
        <c:axPos val="b"/>
        <c:majorGridlines/>
        <c:title>
          <c:tx>
            <c:rich>
              <a:bodyPr/>
              <a:lstStyle/>
              <a:p>
                <a:pPr>
                  <a:defRPr/>
                </a:pPr>
                <a:r>
                  <a:rPr lang="en-US"/>
                  <a:t>Januvia Family Voucher Spend (in MM $)</a:t>
                </a:r>
              </a:p>
            </c:rich>
          </c:tx>
          <c:overlay val="0"/>
        </c:title>
        <c:numFmt formatCode="&quot;$&quot;#,##0.0" sourceLinked="0"/>
        <c:majorTickMark val="out"/>
        <c:minorTickMark val="none"/>
        <c:tickLblPos val="nextTo"/>
        <c:crossAx val="239587712"/>
        <c:crosses val="autoZero"/>
        <c:crossBetween val="midCat"/>
        <c:dispUnits>
          <c:builtInUnit val="millions"/>
        </c:dispUnits>
      </c:valAx>
      <c:valAx>
        <c:axId val="239587712"/>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39568768"/>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b="1" i="0" baseline="0">
                <a:effectLst/>
              </a:rPr>
              <a:t>Januvia Family: Estimated </a:t>
            </a:r>
            <a:r>
              <a:rPr lang="en-US" sz="1200" b="1" i="0" baseline="0">
                <a:solidFill>
                  <a:srgbClr val="0000FF"/>
                </a:solidFill>
                <a:effectLst/>
              </a:rPr>
              <a:t>Incr. TRx</a:t>
            </a:r>
            <a:r>
              <a:rPr lang="en-US" sz="1200" b="1" i="0" baseline="0">
                <a:effectLst/>
              </a:rPr>
              <a:t> from MMF Spend</a:t>
            </a:r>
            <a:endParaRPr lang="en-US" sz="1200">
              <a:effectLst/>
            </a:endParaRP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numFmt formatCode="&quot;$&quot;#,##0.0" sourceLinked="0"/>
            <c:dLblPos val="r"/>
            <c:showLegendKey val="0"/>
            <c:showVal val="0"/>
            <c:showCatName val="1"/>
            <c:showSerName val="1"/>
            <c:showPercent val="0"/>
            <c:showBubbleSize val="0"/>
            <c:separator>; </c:separator>
            <c:showLeaderLines val="0"/>
          </c:dLbls>
          <c:xVal>
            <c:numRef>
              <c:f>[1]JJMMF!$G$9</c:f>
              <c:numCache>
                <c:formatCode>General</c:formatCode>
                <c:ptCount val="1"/>
                <c:pt idx="0">
                  <c:v>4440000</c:v>
                </c:pt>
              </c:numCache>
            </c:numRef>
          </c:xVal>
          <c:yVal>
            <c:numRef>
              <c:f>[1]JJMMF!$I$9</c:f>
              <c:numCache>
                <c:formatCode>General</c:formatCode>
                <c:ptCount val="1"/>
                <c:pt idx="0">
                  <c:v>25689.160192131658</c:v>
                </c:pt>
              </c:numCache>
            </c:numRef>
          </c:yVal>
          <c:smooth val="0"/>
        </c:ser>
        <c:ser>
          <c:idx val="1"/>
          <c:order val="1"/>
          <c:tx>
            <c:strRef>
              <c:f>[1]JJMMF!$D$3</c:f>
              <c:strCache>
                <c:ptCount val="1"/>
                <c:pt idx="0">
                  <c:v>Incr. NRx</c:v>
                </c:pt>
              </c:strCache>
            </c:strRef>
          </c:tx>
          <c:spPr>
            <a:ln>
              <a:solidFill>
                <a:schemeClr val="tx2">
                  <a:lumMod val="50000"/>
                </a:schemeClr>
              </a:solidFill>
            </a:ln>
          </c:spPr>
          <c:marker>
            <c:symbol val="none"/>
          </c:marker>
          <c:xVal>
            <c:numRef>
              <c:f>[1]JJMMF!$A$30:$A$50</c:f>
              <c:numCache>
                <c:formatCode>General</c:formatCode>
                <c:ptCount val="21"/>
                <c:pt idx="0">
                  <c:v>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numCache>
            </c:numRef>
          </c:xVal>
          <c:yVal>
            <c:numRef>
              <c:f>[1]JJMMF!$C$30:$C$50</c:f>
              <c:numCache>
                <c:formatCode>General</c:formatCode>
                <c:ptCount val="21"/>
                <c:pt idx="0">
                  <c:v>0</c:v>
                </c:pt>
                <c:pt idx="1">
                  <c:v>7258.8833029338202</c:v>
                </c:pt>
                <c:pt idx="2">
                  <c:v>13753.272832178851</c:v>
                </c:pt>
                <c:pt idx="3">
                  <c:v>19089.210151644824</c:v>
                </c:pt>
                <c:pt idx="4">
                  <c:v>23750.8035692349</c:v>
                </c:pt>
                <c:pt idx="5">
                  <c:v>28014.517917379791</c:v>
                </c:pt>
                <c:pt idx="6">
                  <c:v>31614.120163643827</c:v>
                </c:pt>
                <c:pt idx="7">
                  <c:v>34547.404669785858</c:v>
                </c:pt>
                <c:pt idx="8">
                  <c:v>37088.288548851007</c:v>
                </c:pt>
                <c:pt idx="9">
                  <c:v>39354.905170586644</c:v>
                </c:pt>
                <c:pt idx="10">
                  <c:v>41368.841130976209</c:v>
                </c:pt>
                <c:pt idx="11">
                  <c:v>43150.504674076452</c:v>
                </c:pt>
                <c:pt idx="12">
                  <c:v>44720.119604641892</c:v>
                </c:pt>
                <c:pt idx="13">
                  <c:v>46097.293990550279</c:v>
                </c:pt>
                <c:pt idx="14">
                  <c:v>47301.507562133454</c:v>
                </c:pt>
                <c:pt idx="15">
                  <c:v>48352.240049723267</c:v>
                </c:pt>
                <c:pt idx="16">
                  <c:v>49268.971183651505</c:v>
                </c:pt>
                <c:pt idx="17">
                  <c:v>50071.180694250041</c:v>
                </c:pt>
                <c:pt idx="18">
                  <c:v>50778.348311850685</c:v>
                </c:pt>
                <c:pt idx="19">
                  <c:v>51409.953766785278</c:v>
                </c:pt>
                <c:pt idx="20">
                  <c:v>51985.476789385641</c:v>
                </c:pt>
              </c:numCache>
            </c:numRef>
          </c:yVal>
          <c:smooth val="0"/>
        </c:ser>
        <c:ser>
          <c:idx val="2"/>
          <c:order val="2"/>
          <c:tx>
            <c:v>Xmin</c:v>
          </c:tx>
          <c:spPr>
            <a:ln>
              <a:solidFill>
                <a:schemeClr val="tx2"/>
              </a:solidFill>
            </a:ln>
          </c:spPr>
          <c:marker>
            <c:symbol val="circle"/>
            <c:size val="7"/>
            <c:spPr>
              <a:solidFill>
                <a:schemeClr val="tx2"/>
              </a:solidFill>
            </c:spPr>
          </c:marker>
          <c:xVal>
            <c:numRef>
              <c:f>[1]JJMMF!$B$9</c:f>
              <c:numCache>
                <c:formatCode>General</c:formatCode>
                <c:ptCount val="1"/>
                <c:pt idx="0">
                  <c:v>4440000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[1]JJMMF!$C$9</c:f>
              <c:numCache>
                <c:formatCode>General</c:formatCode>
                <c:ptCount val="1"/>
                <c:pt idx="0">
                  <c:v>6253528.5509214355</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0.13711583924349882"/>
                  <c:y val="-3.1185031185031187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[1]JJMMF!$D$9</c:f>
              <c:numCache>
                <c:formatCode>General</c:formatCode>
                <c:ptCount val="1"/>
                <c:pt idx="0">
                  <c:v>4440000</c:v>
                </c:pt>
              </c:numCache>
            </c:numRef>
          </c:xVal>
          <c:yVal>
            <c:numRef>
              <c:f>[1]JJMMF!$F$9</c:f>
              <c:numCache>
                <c:formatCode>General</c:formatCode>
                <c:ptCount val="1"/>
                <c:pt idx="0">
                  <c:v>25689.160192131658</c:v>
                </c:pt>
              </c:numCache>
            </c:numRef>
          </c:yVal>
          <c:smooth val="0"/>
        </c:ser>
        <c:dLbls>
          <c:showLegendKey val="0"/>
          <c:showVal val="0"/>
          <c:showCatName val="0"/>
          <c:showSerName val="0"/>
          <c:showPercent val="0"/>
          <c:showBubbleSize val="0"/>
        </c:dLbls>
        <c:axId val="239694592"/>
        <c:axId val="239696896"/>
      </c:scatterChart>
      <c:valAx>
        <c:axId val="239694592"/>
        <c:scaling>
          <c:orientation val="minMax"/>
        </c:scaling>
        <c:delete val="0"/>
        <c:axPos val="b"/>
        <c:majorGridlines/>
        <c:title>
          <c:tx>
            <c:rich>
              <a:bodyPr/>
              <a:lstStyle/>
              <a:p>
                <a:pPr>
                  <a:defRPr/>
                </a:pPr>
                <a:r>
                  <a:rPr lang="en-US"/>
                  <a:t>Januvia Family MMF Spend (in MM $)</a:t>
                </a:r>
              </a:p>
            </c:rich>
          </c:tx>
          <c:overlay val="0"/>
        </c:title>
        <c:numFmt formatCode="&quot;$&quot;#,##0.0" sourceLinked="0"/>
        <c:majorTickMark val="out"/>
        <c:minorTickMark val="none"/>
        <c:tickLblPos val="nextTo"/>
        <c:crossAx val="239696896"/>
        <c:crosses val="autoZero"/>
        <c:crossBetween val="midCat"/>
        <c:dispUnits>
          <c:builtInUnit val="millions"/>
        </c:dispUnits>
      </c:valAx>
      <c:valAx>
        <c:axId val="239696896"/>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39694592"/>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[1]JJHCC!$G$9</c:f>
              <c:numCache>
                <c:formatCode>General</c:formatCode>
                <c:ptCount val="1"/>
                <c:pt idx="0">
                  <c:v>22954000</c:v>
                </c:pt>
              </c:numCache>
            </c:numRef>
          </c:xVal>
          <c:yVal>
            <c:numRef>
              <c:f>[1]JJHCC!$I$9</c:f>
              <c:numCache>
                <c:formatCode>General</c:formatCode>
                <c:ptCount val="1"/>
                <c:pt idx="0">
                  <c:v>1595892.0143603629</c:v>
                </c:pt>
              </c:numCache>
            </c:numRef>
          </c:yVal>
          <c:smooth val="0"/>
        </c:ser>
        <c:ser>
          <c:idx val="1"/>
          <c:order val="1"/>
          <c:tx>
            <c:strRef>
              <c:f>[1]JJHCC!$F$2</c:f>
              <c:strCache>
                <c:ptCount val="1"/>
                <c:pt idx="0">
                  <c:v>Incr. TRx</c:v>
                </c:pt>
              </c:strCache>
            </c:strRef>
          </c:tx>
          <c:spPr>
            <a:ln>
              <a:solidFill>
                <a:schemeClr val="tx2">
                  <a:lumMod val="50000"/>
                </a:schemeClr>
              </a:solidFill>
            </a:ln>
          </c:spPr>
          <c:marker>
            <c:symbol val="none"/>
          </c:marker>
          <c:xVal>
            <c:numRef>
              <c:f>[1]JJHCC!$A$22:$A$42</c:f>
              <c:numCache>
                <c:formatCode>General</c:formatCode>
                <c:ptCount val="21"/>
                <c:pt idx="0">
                  <c:v>0</c:v>
                </c:pt>
                <c:pt idx="1">
                  <c:v>3000000</c:v>
                </c:pt>
                <c:pt idx="2">
                  <c:v>6000000</c:v>
                </c:pt>
                <c:pt idx="3">
                  <c:v>9000000</c:v>
                </c:pt>
                <c:pt idx="4">
                  <c:v>12000000</c:v>
                </c:pt>
                <c:pt idx="5">
                  <c:v>15000000</c:v>
                </c:pt>
                <c:pt idx="6">
                  <c:v>18000000</c:v>
                </c:pt>
                <c:pt idx="7">
                  <c:v>21000000</c:v>
                </c:pt>
                <c:pt idx="8">
                  <c:v>24000000</c:v>
                </c:pt>
                <c:pt idx="9">
                  <c:v>27000000</c:v>
                </c:pt>
                <c:pt idx="10">
                  <c:v>30000000</c:v>
                </c:pt>
                <c:pt idx="11">
                  <c:v>33000000</c:v>
                </c:pt>
                <c:pt idx="12">
                  <c:v>36000000</c:v>
                </c:pt>
                <c:pt idx="13">
                  <c:v>39000000</c:v>
                </c:pt>
                <c:pt idx="14">
                  <c:v>42000000</c:v>
                </c:pt>
                <c:pt idx="15">
                  <c:v>45000000</c:v>
                </c:pt>
                <c:pt idx="16">
                  <c:v>48000000</c:v>
                </c:pt>
                <c:pt idx="17">
                  <c:v>51000000</c:v>
                </c:pt>
                <c:pt idx="18">
                  <c:v>54000000</c:v>
                </c:pt>
                <c:pt idx="19">
                  <c:v>57000000</c:v>
                </c:pt>
                <c:pt idx="20">
                  <c:v>60000000</c:v>
                </c:pt>
              </c:numCache>
            </c:numRef>
          </c:xVal>
          <c:yVal>
            <c:numRef>
              <c:f>[1]JJHCC!$C$22:$C$42</c:f>
              <c:numCache>
                <c:formatCode>General</c:formatCode>
                <c:ptCount val="21"/>
                <c:pt idx="0">
                  <c:v>0</c:v>
                </c:pt>
                <c:pt idx="1">
                  <c:v>235071.42459140636</c:v>
                </c:pt>
                <c:pt idx="2">
                  <c:v>461742.9208223247</c:v>
                </c:pt>
                <c:pt idx="3">
                  <c:v>680245.96913645486</c:v>
                </c:pt>
                <c:pt idx="4">
                  <c:v>890811.1333111953</c:v>
                </c:pt>
                <c:pt idx="5">
                  <c:v>1093667.5546168792</c:v>
                </c:pt>
                <c:pt idx="6">
                  <c:v>1289042.4912357426</c:v>
                </c:pt>
                <c:pt idx="7">
                  <c:v>1477160.9011068591</c:v>
                </c:pt>
                <c:pt idx="8">
                  <c:v>1658245.0662689006</c:v>
                </c:pt>
                <c:pt idx="9">
                  <c:v>1832514.2567040266</c:v>
                </c:pt>
                <c:pt idx="10">
                  <c:v>2000184.4316435801</c:v>
                </c:pt>
                <c:pt idx="11">
                  <c:v>2161467.9762732317</c:v>
                </c:pt>
                <c:pt idx="12">
                  <c:v>2316573.4717730633</c:v>
                </c:pt>
                <c:pt idx="13">
                  <c:v>2465705.4966413723</c:v>
                </c:pt>
                <c:pt idx="14">
                  <c:v>2609064.4572786754</c:v>
                </c:pt>
                <c:pt idx="15">
                  <c:v>2746846.4458489963</c:v>
                </c:pt>
                <c:pt idx="16">
                  <c:v>2879243.1234853519</c:v>
                </c:pt>
                <c:pt idx="17">
                  <c:v>3006441.6269650906</c:v>
                </c:pt>
                <c:pt idx="18">
                  <c:v>3128624.4970466923</c:v>
                </c:pt>
                <c:pt idx="19">
                  <c:v>3245969.6267294786</c:v>
                </c:pt>
                <c:pt idx="20">
                  <c:v>3358650.2277734168</c:v>
                </c:pt>
              </c:numCache>
            </c:numRef>
          </c:yVal>
          <c:smooth val="0"/>
        </c:ser>
        <c:ser>
          <c:idx val="2"/>
          <c:order val="2"/>
          <c:tx>
            <c:v>Xmin</c:v>
          </c:tx>
          <c:spPr>
            <a:ln>
              <a:solidFill>
                <a:schemeClr val="tx2"/>
              </a:solidFill>
            </a:ln>
          </c:spPr>
          <c:marker>
            <c:symbol val="circle"/>
            <c:size val="7"/>
            <c:spPr>
              <a:solidFill>
                <a:schemeClr val="tx2"/>
              </a:solidFill>
            </c:spPr>
          </c:marker>
          <c:xVal>
            <c:numRef>
              <c:f>[1]JJHCC!$B$9</c:f>
              <c:numCache>
                <c:formatCode>General</c:formatCode>
                <c:ptCount val="1"/>
                <c:pt idx="0">
                  <c:v>22954000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[1]JJHCC!$C$9</c:f>
              <c:numCache>
                <c:formatCode>General</c:formatCode>
                <c:ptCount val="1"/>
                <c:pt idx="0">
                  <c:v>36811696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numFmt formatCode="&quot;$&quot;#,##0.0" sourceLinked="0"/>
            <c:showLegendKey val="0"/>
            <c:showVal val="0"/>
            <c:showCatName val="1"/>
            <c:showSerName val="1"/>
            <c:showPercent val="0"/>
            <c:showBubbleSize val="0"/>
            <c:separator>; </c:separator>
            <c:showLeaderLines val="0"/>
          </c:dLbls>
          <c:xVal>
            <c:numRef>
              <c:f>[1]JJHCC!$D$9</c:f>
              <c:numCache>
                <c:formatCode>General</c:formatCode>
                <c:ptCount val="1"/>
                <c:pt idx="0">
                  <c:v>34168776.321017258</c:v>
                </c:pt>
              </c:numCache>
            </c:numRef>
          </c:xVal>
          <c:yVal>
            <c:numRef>
              <c:f>[1]JJHCC!$F$9</c:f>
              <c:numCache>
                <c:formatCode>General</c:formatCode>
                <c:ptCount val="1"/>
                <c:pt idx="0">
                  <c:v>2222619.0961553841</c:v>
                </c:pt>
              </c:numCache>
            </c:numRef>
          </c:yVal>
          <c:smooth val="0"/>
        </c:ser>
        <c:dLbls>
          <c:showLegendKey val="0"/>
          <c:showVal val="0"/>
          <c:showCatName val="0"/>
          <c:showSerName val="0"/>
          <c:showPercent val="0"/>
          <c:showBubbleSize val="0"/>
        </c:dLbls>
        <c:axId val="240016768"/>
        <c:axId val="240023424"/>
      </c:scatterChart>
      <c:valAx>
        <c:axId val="240016768"/>
        <c:scaling>
          <c:orientation val="minMax"/>
        </c:scaling>
        <c:delete val="0"/>
        <c:axPos val="b"/>
        <c:majorGridlines/>
        <c:title>
          <c:tx>
            <c:rich>
              <a:bodyPr/>
              <a:lstStyle/>
              <a:p>
                <a:pPr>
                  <a:defRPr/>
                </a:pPr>
                <a:r>
                  <a:rPr lang="en-US"/>
                  <a:t>Januvia Family HCC Spend (in MM $)</a:t>
                </a:r>
              </a:p>
            </c:rich>
          </c:tx>
          <c:overlay val="0"/>
        </c:title>
        <c:numFmt formatCode="&quot;$&quot;#,##0.0" sourceLinked="0"/>
        <c:majorTickMark val="out"/>
        <c:minorTickMark val="none"/>
        <c:tickLblPos val="nextTo"/>
        <c:crossAx val="240023424"/>
        <c:crosses val="autoZero"/>
        <c:crossBetween val="midCat"/>
        <c:dispUnits>
          <c:builtInUnit val="millions"/>
        </c:dispUnits>
      </c:valAx>
      <c:valAx>
        <c:axId val="240023424"/>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40016768"/>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MCM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2.3775558725630053E-3"/>
                  <c:y val="7.0323488045007029E-3"/>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[1]JJMCM!$G$9</c:f>
              <c:numCache>
                <c:formatCode>General</c:formatCode>
                <c:ptCount val="1"/>
                <c:pt idx="0">
                  <c:v>7818984</c:v>
                </c:pt>
              </c:numCache>
            </c:numRef>
          </c:xVal>
          <c:yVal>
            <c:numRef>
              <c:f>[1]JJMCM!$I$9</c:f>
              <c:numCache>
                <c:formatCode>General</c:formatCode>
                <c:ptCount val="1"/>
                <c:pt idx="0">
                  <c:v>378283.24113526288</c:v>
                </c:pt>
              </c:numCache>
            </c:numRef>
          </c:yVal>
          <c:smooth val="0"/>
        </c:ser>
        <c:ser>
          <c:idx val="1"/>
          <c:order val="1"/>
          <c:tx>
            <c:strRef>
              <c:f>[1]JJMCM!$F$2</c:f>
              <c:strCache>
                <c:ptCount val="1"/>
                <c:pt idx="0">
                  <c:v>Incr. TRx</c:v>
                </c:pt>
              </c:strCache>
            </c:strRef>
          </c:tx>
          <c:spPr>
            <a:ln>
              <a:solidFill>
                <a:schemeClr val="tx2">
                  <a:lumMod val="50000"/>
                </a:schemeClr>
              </a:solidFill>
            </a:ln>
          </c:spPr>
          <c:marker>
            <c:symbol val="none"/>
          </c:marker>
          <c:xVal>
            <c:numRef>
              <c:f>[1]JJMCM!$A$22:$A$42</c:f>
              <c:numCache>
                <c:formatCode>General</c:formatCode>
                <c:ptCount val="21"/>
                <c:pt idx="0">
                  <c:v>0</c:v>
                </c:pt>
                <c:pt idx="1">
                  <c:v>1500000</c:v>
                </c:pt>
                <c:pt idx="2">
                  <c:v>3000000</c:v>
                </c:pt>
                <c:pt idx="3">
                  <c:v>4500000</c:v>
                </c:pt>
                <c:pt idx="4">
                  <c:v>6000000</c:v>
                </c:pt>
                <c:pt idx="5">
                  <c:v>7500000</c:v>
                </c:pt>
                <c:pt idx="6">
                  <c:v>9000000</c:v>
                </c:pt>
                <c:pt idx="7">
                  <c:v>10500000</c:v>
                </c:pt>
                <c:pt idx="8">
                  <c:v>12000000</c:v>
                </c:pt>
                <c:pt idx="9">
                  <c:v>13500000</c:v>
                </c:pt>
                <c:pt idx="10">
                  <c:v>15000000</c:v>
                </c:pt>
                <c:pt idx="11">
                  <c:v>16500000</c:v>
                </c:pt>
                <c:pt idx="12">
                  <c:v>18000000</c:v>
                </c:pt>
                <c:pt idx="13">
                  <c:v>19500000</c:v>
                </c:pt>
                <c:pt idx="14">
                  <c:v>21000000</c:v>
                </c:pt>
                <c:pt idx="15">
                  <c:v>22500000</c:v>
                </c:pt>
                <c:pt idx="16">
                  <c:v>24000000</c:v>
                </c:pt>
                <c:pt idx="17">
                  <c:v>25500000</c:v>
                </c:pt>
                <c:pt idx="18">
                  <c:v>27000000</c:v>
                </c:pt>
                <c:pt idx="19">
                  <c:v>28500000</c:v>
                </c:pt>
                <c:pt idx="20">
                  <c:v>30000000</c:v>
                </c:pt>
              </c:numCache>
            </c:numRef>
          </c:xVal>
          <c:yVal>
            <c:numRef>
              <c:f>[1]JJMCM!$C$22:$C$42</c:f>
              <c:numCache>
                <c:formatCode>General</c:formatCode>
                <c:ptCount val="21"/>
                <c:pt idx="0">
                  <c:v>0</c:v>
                </c:pt>
                <c:pt idx="1">
                  <c:v>79507.11028868884</c:v>
                </c:pt>
                <c:pt idx="2">
                  <c:v>155573.41787305035</c:v>
                </c:pt>
                <c:pt idx="3">
                  <c:v>228339.32048574736</c:v>
                </c:pt>
                <c:pt idx="4">
                  <c:v>297940.23231110803</c:v>
                </c:pt>
                <c:pt idx="5">
                  <c:v>364506.69405063009</c:v>
                </c:pt>
                <c:pt idx="6">
                  <c:v>428164.48713928397</c:v>
                </c:pt>
                <c:pt idx="7">
                  <c:v>489034.75126725488</c:v>
                </c:pt>
                <c:pt idx="8">
                  <c:v>547234.10443962505</c:v>
                </c:pt>
                <c:pt idx="9">
                  <c:v>602874.76487850724</c:v>
                </c:pt>
                <c:pt idx="10">
                  <c:v>656064.6741417466</c:v>
                </c:pt>
                <c:pt idx="11">
                  <c:v>706907.62089403975</c:v>
                </c:pt>
                <c:pt idx="12">
                  <c:v>755503.36482708924</c:v>
                </c:pt>
                <c:pt idx="13">
                  <c:v>801947.76027903578</c:v>
                </c:pt>
                <c:pt idx="14">
                  <c:v>846332.8791548044</c:v>
                </c:pt>
                <c:pt idx="15">
                  <c:v>888747.13279554097</c:v>
                </c:pt>
                <c:pt idx="16">
                  <c:v>929275.39248845901</c:v>
                </c:pt>
                <c:pt idx="17">
                  <c:v>967999.10834809521</c:v>
                </c:pt>
                <c:pt idx="18">
                  <c:v>1004996.4263360974</c:v>
                </c:pt>
                <c:pt idx="19">
                  <c:v>1040342.3032200276</c:v>
                </c:pt>
                <c:pt idx="20">
                  <c:v>1074108.6193015403</c:v>
                </c:pt>
              </c:numCache>
            </c:numRef>
          </c:yVal>
          <c:smooth val="0"/>
        </c:ser>
        <c:ser>
          <c:idx val="2"/>
          <c:order val="2"/>
          <c:tx>
            <c:v>Xmin</c:v>
          </c:tx>
          <c:spPr>
            <a:ln>
              <a:solidFill>
                <a:schemeClr val="tx2"/>
              </a:solidFill>
            </a:ln>
          </c:spPr>
          <c:marker>
            <c:symbol val="circle"/>
            <c:size val="7"/>
            <c:spPr>
              <a:solidFill>
                <a:schemeClr val="tx2"/>
              </a:solidFill>
            </c:spPr>
          </c:marker>
          <c:xVal>
            <c:numRef>
              <c:f>[1]JJMCM!$B$9</c:f>
              <c:numCache>
                <c:formatCode>General</c:formatCode>
                <c:ptCount val="1"/>
                <c:pt idx="0">
                  <c:v>6255187.2000000002</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[1]JJMCM!$C$9</c:f>
              <c:numCache>
                <c:formatCode>General</c:formatCode>
                <c:ptCount val="1"/>
                <c:pt idx="0">
                  <c:v>8600882.4000000004</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1.1887779362815026E-2"/>
                  <c:y val="2.461322081575246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[1]JJMCM!$D$9</c:f>
              <c:numCache>
                <c:formatCode>General</c:formatCode>
                <c:ptCount val="1"/>
                <c:pt idx="0">
                  <c:v>6255187.2000000002</c:v>
                </c:pt>
              </c:numCache>
            </c:numRef>
          </c:xVal>
          <c:yVal>
            <c:numRef>
              <c:f>[1]JJMCM!$F$9</c:f>
              <c:numCache>
                <c:formatCode>General</c:formatCode>
                <c:ptCount val="1"/>
                <c:pt idx="0">
                  <c:v>309475.52118794719</c:v>
                </c:pt>
              </c:numCache>
            </c:numRef>
          </c:yVal>
          <c:smooth val="0"/>
        </c:ser>
        <c:dLbls>
          <c:showLegendKey val="0"/>
          <c:showVal val="0"/>
          <c:showCatName val="0"/>
          <c:showSerName val="0"/>
          <c:showPercent val="0"/>
          <c:showBubbleSize val="0"/>
        </c:dLbls>
        <c:axId val="240077056"/>
        <c:axId val="240083712"/>
      </c:scatterChart>
      <c:valAx>
        <c:axId val="240077056"/>
        <c:scaling>
          <c:orientation val="minMax"/>
        </c:scaling>
        <c:delete val="0"/>
        <c:axPos val="b"/>
        <c:majorGridlines/>
        <c:title>
          <c:tx>
            <c:rich>
              <a:bodyPr/>
              <a:lstStyle/>
              <a:p>
                <a:pPr>
                  <a:defRPr/>
                </a:pPr>
                <a:r>
                  <a:rPr lang="en-US"/>
                  <a:t>Januvia Family MCM Spend (in MM $)</a:t>
                </a:r>
              </a:p>
            </c:rich>
          </c:tx>
          <c:overlay val="0"/>
        </c:title>
        <c:numFmt formatCode="&quot;$&quot;#,##0.0" sourceLinked="0"/>
        <c:majorTickMark val="out"/>
        <c:minorTickMark val="none"/>
        <c:tickLblPos val="nextTo"/>
        <c:crossAx val="240083712"/>
        <c:crosses val="autoZero"/>
        <c:crossBetween val="midCat"/>
        <c:dispUnits>
          <c:builtInUnit val="millions"/>
        </c:dispUnits>
      </c:valAx>
      <c:valAx>
        <c:axId val="240083712"/>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40077056"/>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Pharmacy Acquisition</a:t>
            </a:r>
            <a:r>
              <a:rPr lang="en-US" sz="1200" baseline="0"/>
              <a:t> </a:t>
            </a:r>
            <a:r>
              <a:rPr lang="en-US" sz="1200"/>
              <a:t>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1.9157088122605363E-2"/>
                  <c:y val="3.6469730123997082E-2"/>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[1]JJHCC_ACQ!$G$9</c:f>
              <c:numCache>
                <c:formatCode>General</c:formatCode>
                <c:ptCount val="1"/>
                <c:pt idx="0">
                  <c:v>3535945</c:v>
                </c:pt>
              </c:numCache>
            </c:numRef>
          </c:xVal>
          <c:yVal>
            <c:numRef>
              <c:f>[1]JJHCC_ACQ!$I$9</c:f>
              <c:numCache>
                <c:formatCode>General</c:formatCode>
                <c:ptCount val="1"/>
                <c:pt idx="0">
                  <c:v>83212.009999999995</c:v>
                </c:pt>
              </c:numCache>
            </c:numRef>
          </c:yVal>
          <c:smooth val="0"/>
        </c:ser>
        <c:ser>
          <c:idx val="1"/>
          <c:order val="1"/>
          <c:tx>
            <c:strRef>
              <c:f>[1]JJHCC_ACQ!$F$2</c:f>
              <c:strCache>
                <c:ptCount val="1"/>
                <c:pt idx="0">
                  <c:v>Incr. TRx</c:v>
                </c:pt>
              </c:strCache>
            </c:strRef>
          </c:tx>
          <c:spPr>
            <a:ln>
              <a:solidFill>
                <a:schemeClr val="tx2">
                  <a:lumMod val="50000"/>
                </a:schemeClr>
              </a:solidFill>
            </a:ln>
          </c:spPr>
          <c:marker>
            <c:symbol val="none"/>
          </c:marker>
          <c:xVal>
            <c:numRef>
              <c:f>[1]JJHCC_ACQ!$A$22:$A$42</c:f>
              <c:numCache>
                <c:formatCode>General</c:formatCode>
                <c:ptCount val="21"/>
                <c:pt idx="0">
                  <c:v>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numCache>
            </c:numRef>
          </c:xVal>
          <c:yVal>
            <c:numRef>
              <c:f>[1]JJHCC_ACQ!$C$22:$C$42</c:f>
              <c:numCache>
                <c:formatCode>General</c:formatCode>
                <c:ptCount val="21"/>
                <c:pt idx="0">
                  <c:v>0</c:v>
                </c:pt>
                <c:pt idx="1">
                  <c:v>24351.913629447237</c:v>
                </c:pt>
                <c:pt idx="2">
                  <c:v>48049.404525877959</c:v>
                </c:pt>
                <c:pt idx="3">
                  <c:v>71109.551435840607</c:v>
                </c:pt>
                <c:pt idx="4">
                  <c:v>93549.014763941639</c:v>
                </c:pt>
                <c:pt idx="5">
                  <c:v>115384.04533069761</c:v>
                </c:pt>
                <c:pt idx="6">
                  <c:v>136630.49303118809</c:v>
                </c:pt>
                <c:pt idx="7">
                  <c:v>157303.81538989223</c:v>
                </c:pt>
                <c:pt idx="8">
                  <c:v>177419.08600843383</c:v>
                </c:pt>
                <c:pt idx="9">
                  <c:v>196991.00290244407</c:v>
                </c:pt>
                <c:pt idx="10">
                  <c:v>216033.89672464313</c:v>
                </c:pt>
                <c:pt idx="11">
                  <c:v>234561.73887168092</c:v>
                </c:pt>
                <c:pt idx="12">
                  <c:v>252588.14947222514</c:v>
                </c:pt>
                <c:pt idx="13">
                  <c:v>270126.40525433049</c:v>
                </c:pt>
                <c:pt idx="14">
                  <c:v>287189.44729070493</c:v>
                </c:pt>
                <c:pt idx="15">
                  <c:v>303789.88862013241</c:v>
                </c:pt>
                <c:pt idx="16">
                  <c:v>319940.02174406504</c:v>
                </c:pt>
                <c:pt idx="17">
                  <c:v>335651.82599769661</c:v>
                </c:pt>
                <c:pt idx="18">
                  <c:v>350936.9747945409</c:v>
                </c:pt>
                <c:pt idx="19">
                  <c:v>365806.84274436446</c:v>
                </c:pt>
                <c:pt idx="20">
                  <c:v>380272.51264410821</c:v>
                </c:pt>
              </c:numCache>
            </c:numRef>
          </c:yVal>
          <c:smooth val="0"/>
        </c:ser>
        <c:ser>
          <c:idx val="2"/>
          <c:order val="2"/>
          <c:tx>
            <c:v>Xmin</c:v>
          </c:tx>
          <c:spPr>
            <a:ln>
              <a:solidFill>
                <a:schemeClr val="tx2"/>
              </a:solidFill>
            </a:ln>
          </c:spPr>
          <c:marker>
            <c:symbol val="circle"/>
            <c:size val="7"/>
            <c:spPr>
              <a:solidFill>
                <a:schemeClr val="tx2"/>
              </a:solidFill>
            </c:spPr>
          </c:marker>
          <c:xVal>
            <c:numRef>
              <c:f>[1]JJHCC_ACQ!$B$9</c:f>
              <c:numCache>
                <c:formatCode>General</c:formatCode>
                <c:ptCount val="1"/>
                <c:pt idx="0">
                  <c:v>3535945</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[1]JJHCC_ACQ!$C$9</c:f>
              <c:numCache>
                <c:formatCode>General</c:formatCode>
                <c:ptCount val="1"/>
                <c:pt idx="0">
                  <c:v>5000000</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0.11254789272030649"/>
                  <c:y val="-4.3763676148796497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[1]JJHCC_ACQ!$D$9</c:f>
              <c:numCache>
                <c:formatCode>General</c:formatCode>
                <c:ptCount val="1"/>
                <c:pt idx="0">
                  <c:v>3535945</c:v>
                </c:pt>
              </c:numCache>
            </c:numRef>
          </c:xVal>
          <c:yVal>
            <c:numRef>
              <c:f>[1]JJHCC_ACQ!$F$9</c:f>
              <c:numCache>
                <c:formatCode>General</c:formatCode>
                <c:ptCount val="1"/>
                <c:pt idx="0">
                  <c:v>83212.009999999995</c:v>
                </c:pt>
              </c:numCache>
            </c:numRef>
          </c:yVal>
          <c:smooth val="0"/>
        </c:ser>
        <c:dLbls>
          <c:showLegendKey val="0"/>
          <c:showVal val="0"/>
          <c:showCatName val="0"/>
          <c:showSerName val="0"/>
          <c:showPercent val="0"/>
          <c:showBubbleSize val="0"/>
        </c:dLbls>
        <c:axId val="239805568"/>
        <c:axId val="239807872"/>
      </c:scatterChart>
      <c:valAx>
        <c:axId val="239805568"/>
        <c:scaling>
          <c:orientation val="minMax"/>
        </c:scaling>
        <c:delete val="0"/>
        <c:axPos val="b"/>
        <c:majorGridlines/>
        <c:title>
          <c:tx>
            <c:rich>
              <a:bodyPr/>
              <a:lstStyle/>
              <a:p>
                <a:pPr>
                  <a:defRPr/>
                </a:pPr>
                <a:r>
                  <a:rPr lang="en-US"/>
                  <a:t>Januvia Family HCC Pharmacy Acquisition Spend (in MM $)</a:t>
                </a:r>
              </a:p>
            </c:rich>
          </c:tx>
          <c:overlay val="0"/>
        </c:title>
        <c:numFmt formatCode="&quot;$&quot;#,##0.0" sourceLinked="0"/>
        <c:majorTickMark val="out"/>
        <c:minorTickMark val="none"/>
        <c:tickLblPos val="nextTo"/>
        <c:crossAx val="239807872"/>
        <c:crosses val="autoZero"/>
        <c:crossBetween val="midCat"/>
        <c:dispUnits>
          <c:builtInUnit val="millions"/>
        </c:dispUnits>
      </c:valAx>
      <c:valAx>
        <c:axId val="239807872"/>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39805568"/>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Adherence</a:t>
            </a:r>
            <a:r>
              <a:rPr lang="en-US" sz="1200" baseline="0"/>
              <a:t> </a:t>
            </a:r>
            <a:r>
              <a:rPr lang="en-US" sz="1200"/>
              <a:t>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[1]JJHCC_ADH!$G$9</c:f>
              <c:numCache>
                <c:formatCode>General</c:formatCode>
                <c:ptCount val="1"/>
                <c:pt idx="0">
                  <c:v>15700000</c:v>
                </c:pt>
              </c:numCache>
            </c:numRef>
          </c:xVal>
          <c:yVal>
            <c:numRef>
              <c:f>[1]JJHCC_ADH!$I$9</c:f>
              <c:numCache>
                <c:formatCode>General</c:formatCode>
                <c:ptCount val="1"/>
                <c:pt idx="0">
                  <c:v>360832.73711340129</c:v>
                </c:pt>
              </c:numCache>
            </c:numRef>
          </c:yVal>
          <c:smooth val="0"/>
        </c:ser>
        <c:ser>
          <c:idx val="1"/>
          <c:order val="1"/>
          <c:tx>
            <c:strRef>
              <c:f>[1]JJHCC_ADH!$F$2</c:f>
              <c:strCache>
                <c:ptCount val="1"/>
                <c:pt idx="0">
                  <c:v>Incr. TRx</c:v>
                </c:pt>
              </c:strCache>
            </c:strRef>
          </c:tx>
          <c:spPr>
            <a:ln>
              <a:solidFill>
                <a:schemeClr val="tx2">
                  <a:lumMod val="50000"/>
                </a:schemeClr>
              </a:solidFill>
            </a:ln>
          </c:spPr>
          <c:marker>
            <c:symbol val="none"/>
          </c:marker>
          <c:xVal>
            <c:numRef>
              <c:f>[1]JJHCC_ADH!$A$22:$A$42</c:f>
              <c:numCache>
                <c:formatCode>General</c:formatCode>
                <c:ptCount val="21"/>
                <c:pt idx="0">
                  <c:v>0</c:v>
                </c:pt>
                <c:pt idx="1">
                  <c:v>2500000</c:v>
                </c:pt>
                <c:pt idx="2">
                  <c:v>5000000</c:v>
                </c:pt>
                <c:pt idx="3">
                  <c:v>7500000</c:v>
                </c:pt>
                <c:pt idx="4">
                  <c:v>10000000</c:v>
                </c:pt>
                <c:pt idx="5">
                  <c:v>12500000</c:v>
                </c:pt>
                <c:pt idx="6">
                  <c:v>15000000</c:v>
                </c:pt>
                <c:pt idx="7">
                  <c:v>17500000</c:v>
                </c:pt>
                <c:pt idx="8">
                  <c:v>20000000</c:v>
                </c:pt>
                <c:pt idx="9">
                  <c:v>22500000</c:v>
                </c:pt>
                <c:pt idx="10">
                  <c:v>25000000</c:v>
                </c:pt>
                <c:pt idx="11">
                  <c:v>27500000</c:v>
                </c:pt>
                <c:pt idx="12">
                  <c:v>30000000</c:v>
                </c:pt>
                <c:pt idx="13">
                  <c:v>32500000</c:v>
                </c:pt>
                <c:pt idx="14">
                  <c:v>35000000</c:v>
                </c:pt>
                <c:pt idx="15">
                  <c:v>37500000</c:v>
                </c:pt>
                <c:pt idx="16">
                  <c:v>40000000</c:v>
                </c:pt>
                <c:pt idx="17">
                  <c:v>42500000</c:v>
                </c:pt>
                <c:pt idx="18">
                  <c:v>45000000</c:v>
                </c:pt>
                <c:pt idx="19">
                  <c:v>47500000</c:v>
                </c:pt>
                <c:pt idx="20">
                  <c:v>50000000</c:v>
                </c:pt>
              </c:numCache>
            </c:numRef>
          </c:xVal>
          <c:yVal>
            <c:numRef>
              <c:f>[1]JJHCC_ADH!$C$22:$C$42</c:f>
              <c:numCache>
                <c:formatCode>General</c:formatCode>
                <c:ptCount val="21"/>
                <c:pt idx="0">
                  <c:v>1.862645149230957E-9</c:v>
                </c:pt>
                <c:pt idx="1">
                  <c:v>66777.120228324085</c:v>
                </c:pt>
                <c:pt idx="2">
                  <c:v>129770.77474719286</c:v>
                </c:pt>
                <c:pt idx="3">
                  <c:v>189162.54184601083</c:v>
                </c:pt>
                <c:pt idx="4">
                  <c:v>245129.24382783286</c:v>
                </c:pt>
                <c:pt idx="5">
                  <c:v>297842.54778906517</c:v>
                </c:pt>
                <c:pt idx="6">
                  <c:v>347468.65276842937</c:v>
                </c:pt>
                <c:pt idx="7">
                  <c:v>394168.05440711975</c:v>
                </c:pt>
                <c:pt idx="8">
                  <c:v>438095.37863838859</c:v>
                </c:pt>
                <c:pt idx="9">
                  <c:v>479399.27637467906</c:v>
                </c:pt>
                <c:pt idx="10">
                  <c:v>518222.37166078761</c:v>
                </c:pt>
                <c:pt idx="11">
                  <c:v>554701.25629257597</c:v>
                </c:pt>
                <c:pt idx="12">
                  <c:v>588966.52444665693</c:v>
                </c:pt>
                <c:pt idx="13">
                  <c:v>621142.84141393006</c:v>
                </c:pt>
                <c:pt idx="14">
                  <c:v>651349.04106848314</c:v>
                </c:pt>
                <c:pt idx="15">
                  <c:v>679698.24722526968</c:v>
                </c:pt>
                <c:pt idx="16">
                  <c:v>706298.01453892514</c:v>
                </c:pt>
                <c:pt idx="17">
                  <c:v>731250.48506828956</c:v>
                </c:pt>
                <c:pt idx="18">
                  <c:v>754652.55707320757</c:v>
                </c:pt>
                <c:pt idx="19">
                  <c:v>776596.06302100234</c:v>
                </c:pt>
                <c:pt idx="20">
                  <c:v>797167.95415875129</c:v>
                </c:pt>
              </c:numCache>
            </c:numRef>
          </c:yVal>
          <c:smooth val="0"/>
        </c:ser>
        <c:ser>
          <c:idx val="2"/>
          <c:order val="2"/>
          <c:tx>
            <c:v>Xmin</c:v>
          </c:tx>
          <c:spPr>
            <a:ln>
              <a:solidFill>
                <a:schemeClr val="tx2"/>
              </a:solidFill>
            </a:ln>
          </c:spPr>
          <c:marker>
            <c:symbol val="circle"/>
            <c:size val="7"/>
            <c:spPr>
              <a:solidFill>
                <a:schemeClr val="tx2"/>
              </a:solidFill>
            </c:spPr>
          </c:marker>
          <c:xVal>
            <c:numRef>
              <c:f>[1]JJHCC_ADH!$B$9</c:f>
              <c:numCache>
                <c:formatCode>General</c:formatCode>
                <c:ptCount val="1"/>
                <c:pt idx="0">
                  <c:v>12000000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[1]JJHCC_ADH!$C$9</c:f>
              <c:numCache>
                <c:formatCode>General</c:formatCode>
                <c:ptCount val="1"/>
                <c:pt idx="0">
                  <c:v>16500000</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7.1024591386303982E-3"/>
                  <c:y val="2.1739130434782608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[1]JJHCC_ADH!$D$9</c:f>
              <c:numCache>
                <c:formatCode>General</c:formatCode>
                <c:ptCount val="1"/>
                <c:pt idx="0">
                  <c:v>12000000</c:v>
                </c:pt>
              </c:numCache>
            </c:numRef>
          </c:xVal>
          <c:yVal>
            <c:numRef>
              <c:f>[1]JJHCC_ADH!$F$9</c:f>
              <c:numCache>
                <c:formatCode>General</c:formatCode>
                <c:ptCount val="1"/>
                <c:pt idx="0">
                  <c:v>287552.10043149628</c:v>
                </c:pt>
              </c:numCache>
            </c:numRef>
          </c:yVal>
          <c:smooth val="0"/>
        </c:ser>
        <c:dLbls>
          <c:showLegendKey val="0"/>
          <c:showVal val="0"/>
          <c:showCatName val="0"/>
          <c:showSerName val="0"/>
          <c:showPercent val="0"/>
          <c:showBubbleSize val="0"/>
        </c:dLbls>
        <c:axId val="239886336"/>
        <c:axId val="239888640"/>
      </c:scatterChart>
      <c:valAx>
        <c:axId val="239886336"/>
        <c:scaling>
          <c:orientation val="minMax"/>
        </c:scaling>
        <c:delete val="0"/>
        <c:axPos val="b"/>
        <c:majorGridlines/>
        <c:title>
          <c:tx>
            <c:rich>
              <a:bodyPr/>
              <a:lstStyle/>
              <a:p>
                <a:pPr>
                  <a:defRPr/>
                </a:pPr>
                <a:r>
                  <a:rPr lang="en-US"/>
                  <a:t>Januvia Family HCC Adherence Spend (in MM $)</a:t>
                </a:r>
              </a:p>
            </c:rich>
          </c:tx>
          <c:overlay val="0"/>
        </c:title>
        <c:numFmt formatCode="&quot;$&quot;#,##0.0" sourceLinked="0"/>
        <c:majorTickMark val="out"/>
        <c:minorTickMark val="none"/>
        <c:tickLblPos val="nextTo"/>
        <c:crossAx val="239888640"/>
        <c:crosses val="autoZero"/>
        <c:crossBetween val="midCat"/>
        <c:dispUnits>
          <c:builtInUnit val="millions"/>
        </c:dispUnits>
      </c:valAx>
      <c:valAx>
        <c:axId val="239888640"/>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39886336"/>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Allocation</a:t>
            </a:r>
            <a:r>
              <a:rPr lang="en-US" sz="1400" baseline="0"/>
              <a:t> Scenarios: </a:t>
            </a:r>
            <a:r>
              <a:rPr lang="en-US" sz="1400"/>
              <a:t>Promotion Budget vs. Incr.</a:t>
            </a:r>
            <a:r>
              <a:rPr lang="en-US" sz="1400" baseline="0"/>
              <a:t> Revenue </a:t>
            </a:r>
            <a:endParaRPr lang="en-US" sz="1400"/>
          </a:p>
        </c:rich>
      </c:tx>
      <c:overlay val="0"/>
    </c:title>
    <c:autoTitleDeleted val="0"/>
    <c:plotArea>
      <c:layout/>
      <c:scatterChart>
        <c:scatterStyle val="lineMarker"/>
        <c:varyColors val="0"/>
        <c:ser>
          <c:idx val="1"/>
          <c:order val="0"/>
          <c:tx>
            <c:v>Standard + or - 20%</c:v>
          </c:tx>
          <c:marker>
            <c:symbol val="circle"/>
            <c:size val="7"/>
          </c:marker>
          <c:dLbls>
            <c:dLbl>
              <c:idx val="0"/>
              <c:layout>
                <c:manualLayout>
                  <c:x val="-0.11094687232219366"/>
                  <c:y val="-8.5758617189425901E-2"/>
                </c:manualLayout>
              </c:layout>
              <c:tx>
                <c:rich>
                  <a:bodyPr/>
                  <a:lstStyle/>
                  <a:p>
                    <a:pPr>
                      <a:defRPr sz="1100"/>
                    </a:pPr>
                    <a:r>
                      <a:rPr lang="en-US" sz="1100"/>
                      <a:t>Standard</a:t>
                    </a:r>
                  </a:p>
                  <a:p>
                    <a:pPr>
                      <a:defRPr sz="1100"/>
                    </a:pPr>
                    <a:r>
                      <a:rPr lang="en-US" sz="1100"/>
                      <a:t> + or - 20%</a:t>
                    </a:r>
                    <a:endParaRPr lang="en-US"/>
                  </a:p>
                </c:rich>
              </c:tx>
              <c:spPr>
                <a:solidFill>
                  <a:schemeClr val="bg1"/>
                </a:solidFill>
              </c:spPr>
              <c:showLegendKey val="0"/>
              <c:showVal val="0"/>
              <c:showCatName val="0"/>
              <c:showSerName val="1"/>
              <c:showPercent val="0"/>
              <c:showBubbleSize val="0"/>
            </c:dLbl>
            <c:txPr>
              <a:bodyPr/>
              <a:lstStyle/>
              <a:p>
                <a:pPr>
                  <a:defRPr sz="1100"/>
                </a:pPr>
                <a:endParaRPr lang="en-US"/>
              </a:p>
            </c:txPr>
            <c:showLegendKey val="0"/>
            <c:showVal val="0"/>
            <c:showCatName val="0"/>
            <c:showSerName val="0"/>
            <c:showPercent val="0"/>
            <c:showBubbleSize val="0"/>
          </c:dLbls>
          <c:xVal>
            <c:numRef>
              <c:f>'Charts - Contrib'!$A$5:$A$11</c:f>
              <c:numCache>
                <c:formatCode>"$"#,,</c:formatCode>
                <c:ptCount val="7"/>
                <c:pt idx="0">
                  <c:v>64855579</c:v>
                </c:pt>
                <c:pt idx="1">
                  <c:v>69855579</c:v>
                </c:pt>
                <c:pt idx="2">
                  <c:v>74855579</c:v>
                </c:pt>
                <c:pt idx="3">
                  <c:v>79855579</c:v>
                </c:pt>
                <c:pt idx="4">
                  <c:v>84855579</c:v>
                </c:pt>
                <c:pt idx="5">
                  <c:v>89855579</c:v>
                </c:pt>
                <c:pt idx="6">
                  <c:v>94855579</c:v>
                </c:pt>
              </c:numCache>
            </c:numRef>
          </c:xVal>
          <c:yVal>
            <c:numRef>
              <c:f>'Charts - Contrib'!$B$5:$B$11</c:f>
              <c:numCache>
                <c:formatCode>"$"#,,</c:formatCode>
                <c:ptCount val="7"/>
                <c:pt idx="0">
                  <c:v>634537772</c:v>
                </c:pt>
                <c:pt idx="1">
                  <c:v>746191057</c:v>
                </c:pt>
                <c:pt idx="2">
                  <c:v>804562634</c:v>
                </c:pt>
                <c:pt idx="3">
                  <c:v>833572050</c:v>
                </c:pt>
                <c:pt idx="4">
                  <c:v>856971550</c:v>
                </c:pt>
                <c:pt idx="5">
                  <c:v>870639123</c:v>
                </c:pt>
                <c:pt idx="6">
                  <c:v>880005050</c:v>
                </c:pt>
              </c:numCache>
            </c:numRef>
          </c:yVal>
          <c:smooth val="0"/>
        </c:ser>
        <c:ser>
          <c:idx val="2"/>
          <c:order val="1"/>
          <c:tx>
            <c:v>Standard + or - 30%</c:v>
          </c:tx>
          <c:marker>
            <c:symbol val="circle"/>
            <c:size val="6"/>
          </c:marker>
          <c:dLbls>
            <c:dLbl>
              <c:idx val="0"/>
              <c:layout>
                <c:manualLayout>
                  <c:x val="-0.100235646958012"/>
                  <c:y val="-9.2787517582401641E-2"/>
                </c:manualLayout>
              </c:layout>
              <c:tx>
                <c:rich>
                  <a:bodyPr/>
                  <a:lstStyle/>
                  <a:p>
                    <a:pPr>
                      <a:defRPr sz="1100"/>
                    </a:pPr>
                    <a:r>
                      <a:rPr lang="en-US" sz="1100"/>
                      <a:t>Standard</a:t>
                    </a:r>
                  </a:p>
                  <a:p>
                    <a:pPr>
                      <a:defRPr sz="1100"/>
                    </a:pPr>
                    <a:r>
                      <a:rPr lang="en-US" sz="1100"/>
                      <a:t> + or - 30%</a:t>
                    </a:r>
                    <a:endParaRPr lang="en-US"/>
                  </a:p>
                </c:rich>
              </c:tx>
              <c:spPr>
                <a:solidFill>
                  <a:schemeClr val="bg1"/>
                </a:solidFill>
              </c:spPr>
              <c:showLegendKey val="0"/>
              <c:showVal val="0"/>
              <c:showCatName val="0"/>
              <c:showSerName val="1"/>
              <c:showPercent val="0"/>
              <c:showBubbleSize val="0"/>
            </c:dLbl>
            <c:txPr>
              <a:bodyPr/>
              <a:lstStyle/>
              <a:p>
                <a:pPr>
                  <a:defRPr sz="1100"/>
                </a:pPr>
                <a:endParaRPr lang="en-US"/>
              </a:p>
            </c:txPr>
            <c:showLegendKey val="0"/>
            <c:showVal val="0"/>
            <c:showCatName val="0"/>
            <c:showSerName val="0"/>
            <c:showPercent val="0"/>
            <c:showBubbleSize val="0"/>
          </c:dLbls>
          <c:xVal>
            <c:numRef>
              <c:f>'Charts - Contrib'!$A$5:$A$11</c:f>
              <c:numCache>
                <c:formatCode>"$"#,,</c:formatCode>
                <c:ptCount val="7"/>
                <c:pt idx="0">
                  <c:v>64855579</c:v>
                </c:pt>
                <c:pt idx="1">
                  <c:v>69855579</c:v>
                </c:pt>
                <c:pt idx="2">
                  <c:v>74855579</c:v>
                </c:pt>
                <c:pt idx="3">
                  <c:v>79855579</c:v>
                </c:pt>
                <c:pt idx="4">
                  <c:v>84855579</c:v>
                </c:pt>
                <c:pt idx="5">
                  <c:v>89855579</c:v>
                </c:pt>
                <c:pt idx="6">
                  <c:v>94855579</c:v>
                </c:pt>
              </c:numCache>
            </c:numRef>
          </c:xVal>
          <c:yVal>
            <c:numRef>
              <c:f>'Charts - Contrib'!$C$5:$C$11</c:f>
              <c:numCache>
                <c:formatCode>"$"#,,</c:formatCode>
                <c:ptCount val="7"/>
                <c:pt idx="0">
                  <c:v>747822119</c:v>
                </c:pt>
                <c:pt idx="1">
                  <c:v>820422440</c:v>
                </c:pt>
                <c:pt idx="2">
                  <c:v>850802067</c:v>
                </c:pt>
                <c:pt idx="3">
                  <c:v>879307956</c:v>
                </c:pt>
                <c:pt idx="4">
                  <c:v>903980326</c:v>
                </c:pt>
                <c:pt idx="5">
                  <c:v>923249325</c:v>
                </c:pt>
                <c:pt idx="6">
                  <c:v>934745128</c:v>
                </c:pt>
              </c:numCache>
            </c:numRef>
          </c:yVal>
          <c:smooth val="0"/>
        </c:ser>
        <c:ser>
          <c:idx val="0"/>
          <c:order val="2"/>
          <c:tx>
            <c:v>Current</c:v>
          </c:tx>
          <c:marker>
            <c:symbol val="square"/>
            <c:size val="8"/>
            <c:spPr>
              <a:solidFill>
                <a:schemeClr val="accent6">
                  <a:lumMod val="50000"/>
                </a:schemeClr>
              </a:solidFill>
            </c:spPr>
          </c:marker>
          <c:dLbls>
            <c:spPr>
              <a:solidFill>
                <a:schemeClr val="bg1"/>
              </a:solidFill>
            </c:spPr>
            <c:showLegendKey val="0"/>
            <c:showVal val="0"/>
            <c:showCatName val="0"/>
            <c:showSerName val="1"/>
            <c:showPercent val="0"/>
            <c:showBubbleSize val="0"/>
            <c:showLeaderLines val="0"/>
          </c:dLbls>
          <c:xVal>
            <c:numRef>
              <c:f>'Charts - Contrib'!$E$5</c:f>
              <c:numCache>
                <c:formatCode>"$"#.0,,</c:formatCode>
                <c:ptCount val="1"/>
                <c:pt idx="0">
                  <c:v>79855579</c:v>
                </c:pt>
              </c:numCache>
            </c:numRef>
          </c:xVal>
          <c:yVal>
            <c:numRef>
              <c:f>'Charts - Contrib'!$F$5</c:f>
              <c:numCache>
                <c:formatCode>"$"#,,</c:formatCode>
                <c:ptCount val="1"/>
                <c:pt idx="0">
                  <c:v>740830175</c:v>
                </c:pt>
              </c:numCache>
            </c:numRef>
          </c:yVal>
          <c:smooth val="0"/>
        </c:ser>
        <c:ser>
          <c:idx val="3"/>
          <c:order val="3"/>
          <c:tx>
            <c:v>Custom</c:v>
          </c:tx>
          <c:marker>
            <c:symbol val="circle"/>
            <c:size val="9"/>
            <c:spPr>
              <a:solidFill>
                <a:srgbClr val="00B050"/>
              </a:solidFill>
            </c:spPr>
          </c:marker>
          <c:dLbls>
            <c:dLbl>
              <c:idx val="0"/>
              <c:layout>
                <c:manualLayout>
                  <c:x val="-4.6844321195069127E-3"/>
                  <c:y val="-2.9568306724090429E-2"/>
                </c:manualLayout>
              </c:layout>
              <c:showLegendKey val="0"/>
              <c:showVal val="0"/>
              <c:showCatName val="0"/>
              <c:showSerName val="1"/>
              <c:showPercent val="0"/>
              <c:showBubbleSize val="0"/>
            </c:dLbl>
            <c:spPr>
              <a:solidFill>
                <a:schemeClr val="bg1"/>
              </a:solidFill>
            </c:spPr>
            <c:showLegendKey val="0"/>
            <c:showVal val="0"/>
            <c:showCatName val="0"/>
            <c:showSerName val="1"/>
            <c:showPercent val="0"/>
            <c:showBubbleSize val="0"/>
            <c:showLeaderLines val="0"/>
          </c:dLbls>
          <c:xVal>
            <c:numRef>
              <c:f>'Charts - Contrib'!$H$5</c:f>
              <c:numCache>
                <c:formatCode>"$"#.0,,</c:formatCode>
                <c:ptCount val="1"/>
                <c:pt idx="0">
                  <c:v>89746473</c:v>
                </c:pt>
              </c:numCache>
            </c:numRef>
          </c:xVal>
          <c:yVal>
            <c:numRef>
              <c:f>'Charts - Contrib'!$I$5</c:f>
              <c:numCache>
                <c:formatCode>"$"#,,</c:formatCode>
                <c:ptCount val="1"/>
                <c:pt idx="0">
                  <c:v>880734742</c:v>
                </c:pt>
              </c:numCache>
            </c:numRef>
          </c:yVal>
          <c:smooth val="0"/>
        </c:ser>
        <c:dLbls>
          <c:showLegendKey val="0"/>
          <c:showVal val="0"/>
          <c:showCatName val="0"/>
          <c:showSerName val="0"/>
          <c:showPercent val="0"/>
          <c:showBubbleSize val="0"/>
        </c:dLbls>
        <c:axId val="239950848"/>
        <c:axId val="239977600"/>
      </c:scatterChart>
      <c:valAx>
        <c:axId val="239950848"/>
        <c:scaling>
          <c:orientation val="minMax"/>
          <c:max val="100000000"/>
          <c:min val="60000000"/>
        </c:scaling>
        <c:delete val="0"/>
        <c:axPos val="b"/>
        <c:majorGridlines/>
        <c:title>
          <c:tx>
            <c:rich>
              <a:bodyPr/>
              <a:lstStyle/>
              <a:p>
                <a:pPr>
                  <a:defRPr sz="1200"/>
                </a:pPr>
                <a:r>
                  <a:rPr lang="en-US" sz="1200"/>
                  <a:t>Total Promotion Budget (in MM $)</a:t>
                </a:r>
              </a:p>
            </c:rich>
          </c:tx>
          <c:overlay val="0"/>
        </c:title>
        <c:numFmt formatCode="&quot;$&quot;#,," sourceLinked="1"/>
        <c:majorTickMark val="out"/>
        <c:minorTickMark val="none"/>
        <c:tickLblPos val="nextTo"/>
        <c:crossAx val="239977600"/>
        <c:crosses val="autoZero"/>
        <c:crossBetween val="midCat"/>
        <c:majorUnit val="5000000"/>
      </c:valAx>
      <c:valAx>
        <c:axId val="239977600"/>
        <c:scaling>
          <c:orientation val="minMax"/>
          <c:max val="1000000000"/>
          <c:min val="600000000"/>
        </c:scaling>
        <c:delete val="0"/>
        <c:axPos val="l"/>
        <c:majorGridlines/>
        <c:title>
          <c:tx>
            <c:rich>
              <a:bodyPr rot="-5400000" vert="horz"/>
              <a:lstStyle/>
              <a:p>
                <a:pPr>
                  <a:defRPr sz="1200"/>
                </a:pPr>
                <a:r>
                  <a:rPr lang="en-US" sz="1200"/>
                  <a:t>3-year Incremental Revenue (in MM $)</a:t>
                </a:r>
              </a:p>
            </c:rich>
          </c:tx>
          <c:overlay val="0"/>
        </c:title>
        <c:numFmt formatCode="&quot;$&quot;#,," sourceLinked="1"/>
        <c:majorTickMark val="out"/>
        <c:minorTickMark val="none"/>
        <c:tickLblPos val="nextTo"/>
        <c:crossAx val="23995084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TRx</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0" sourceLinked="0"/>
            <c:dLblPos val="outEnd"/>
            <c:showLegendKey val="0"/>
            <c:showVal val="1"/>
            <c:showCatName val="0"/>
            <c:showSerName val="0"/>
            <c:showPercent val="0"/>
            <c:showBubbleSize val="0"/>
            <c:showLeaderLines val="0"/>
          </c:dLbls>
          <c:cat>
            <c:strRef>
              <c:f>'Base CaseOLD'!$I$4:$I$11</c:f>
              <c:strCache>
                <c:ptCount val="8"/>
                <c:pt idx="0">
                  <c:v>Samples - JAN</c:v>
                </c:pt>
                <c:pt idx="1">
                  <c:v>Samples - JMT</c:v>
                </c:pt>
                <c:pt idx="2">
                  <c:v>HCC</c:v>
                </c:pt>
                <c:pt idx="3">
                  <c:v>Adherence</c:v>
                </c:pt>
                <c:pt idx="4">
                  <c:v>Vouchers</c:v>
                </c:pt>
                <c:pt idx="5">
                  <c:v>MMF</c:v>
                </c:pt>
                <c:pt idx="6">
                  <c:v>MCM</c:v>
                </c:pt>
                <c:pt idx="7">
                  <c:v>Phar. Acquisition</c:v>
                </c:pt>
              </c:strCache>
            </c:strRef>
          </c:cat>
          <c:val>
            <c:numRef>
              <c:f>'Base CaseOLD'!$L$4:$L$11</c:f>
              <c:numCache>
                <c:formatCode>#,###,</c:formatCode>
                <c:ptCount val="8"/>
                <c:pt idx="0">
                  <c:v>681253</c:v>
                </c:pt>
                <c:pt idx="1">
                  <c:v>799831</c:v>
                </c:pt>
                <c:pt idx="2">
                  <c:v>261470</c:v>
                </c:pt>
                <c:pt idx="3">
                  <c:v>-102439</c:v>
                </c:pt>
                <c:pt idx="4" formatCode="#,">
                  <c:v>-45170</c:v>
                </c:pt>
                <c:pt idx="5" formatCode="#,">
                  <c:v>-6075</c:v>
                </c:pt>
                <c:pt idx="6" formatCode="#,">
                  <c:v>-104430</c:v>
                </c:pt>
                <c:pt idx="7" formatCode="#,">
                  <c:v>-26656</c:v>
                </c:pt>
              </c:numCache>
            </c:numRef>
          </c:val>
        </c:ser>
        <c:dLbls>
          <c:dLblPos val="outEnd"/>
          <c:showLegendKey val="0"/>
          <c:showVal val="1"/>
          <c:showCatName val="0"/>
          <c:showSerName val="0"/>
          <c:showPercent val="0"/>
          <c:showBubbleSize val="0"/>
        </c:dLbls>
        <c:gapWidth val="102"/>
        <c:axId val="235774720"/>
        <c:axId val="235777408"/>
      </c:barChart>
      <c:catAx>
        <c:axId val="235774720"/>
        <c:scaling>
          <c:orientation val="maxMin"/>
        </c:scaling>
        <c:delete val="0"/>
        <c:axPos val="l"/>
        <c:majorTickMark val="out"/>
        <c:minorTickMark val="none"/>
        <c:tickLblPos val="none"/>
        <c:txPr>
          <a:bodyPr/>
          <a:lstStyle/>
          <a:p>
            <a:pPr>
              <a:defRPr sz="1200"/>
            </a:pPr>
            <a:endParaRPr lang="en-US"/>
          </a:p>
        </c:txPr>
        <c:crossAx val="235777408"/>
        <c:crosses val="autoZero"/>
        <c:auto val="1"/>
        <c:lblAlgn val="ctr"/>
        <c:lblOffset val="100"/>
        <c:noMultiLvlLbl val="0"/>
      </c:catAx>
      <c:valAx>
        <c:axId val="235777408"/>
        <c:scaling>
          <c:orientation val="minMax"/>
          <c:min val="-400000"/>
        </c:scaling>
        <c:delete val="0"/>
        <c:axPos val="t"/>
        <c:majorGridlines/>
        <c:title>
          <c:tx>
            <c:rich>
              <a:bodyPr/>
              <a:lstStyle/>
              <a:p>
                <a:pPr>
                  <a:defRPr sz="1200"/>
                </a:pPr>
                <a:r>
                  <a:rPr lang="en-US" sz="1100"/>
                  <a:t>Change</a:t>
                </a:r>
                <a:r>
                  <a:rPr lang="en-US" sz="1100" baseline="0"/>
                  <a:t> in 3-Year Incr. TRx</a:t>
                </a:r>
                <a:r>
                  <a:rPr lang="en-US" sz="1100"/>
                  <a:t> (in '000)</a:t>
                </a:r>
              </a:p>
            </c:rich>
          </c:tx>
          <c:layout>
            <c:manualLayout>
              <c:xMode val="edge"/>
              <c:yMode val="edge"/>
              <c:x val="0.18205853425749718"/>
              <c:y val="0.91953651306925355"/>
            </c:manualLayout>
          </c:layout>
          <c:overlay val="0"/>
        </c:title>
        <c:numFmt formatCode="#,##0" sourceLinked="0"/>
        <c:majorTickMark val="none"/>
        <c:minorTickMark val="none"/>
        <c:tickLblPos val="high"/>
        <c:crossAx val="235774720"/>
        <c:crosses val="autoZero"/>
        <c:crossBetween val="between"/>
        <c:dispUnits>
          <c:builtInUnit val="thousand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latin typeface="Arial Narrow" pitchFamily="34" charset="0"/>
              </a:rPr>
              <a:t>Investment Efficiency</a:t>
            </a:r>
            <a:r>
              <a:rPr lang="en-US" sz="1600" baseline="0">
                <a:latin typeface="Arial Narrow" pitchFamily="34" charset="0"/>
              </a:rPr>
              <a:t> </a:t>
            </a:r>
            <a:r>
              <a:rPr lang="en-US" sz="1600">
                <a:latin typeface="Arial Narrow" pitchFamily="34" charset="0"/>
              </a:rPr>
              <a:t>by Promotion Type</a:t>
            </a:r>
          </a:p>
          <a:p>
            <a:pPr>
              <a:defRPr/>
            </a:pPr>
            <a:r>
              <a:rPr lang="en-US" sz="1200">
                <a:latin typeface="Arial Narrow" pitchFamily="34" charset="0"/>
              </a:rPr>
              <a:t>list</a:t>
            </a:r>
            <a:r>
              <a:rPr lang="en-US" sz="1200" baseline="0">
                <a:latin typeface="Arial Narrow" pitchFamily="34" charset="0"/>
              </a:rPr>
              <a:t>ed in ascending order with least efficient type shown last</a:t>
            </a:r>
            <a:endParaRPr lang="en-US" sz="1200">
              <a:latin typeface="Arial Narrow" pitchFamily="34" charset="0"/>
            </a:endParaRPr>
          </a:p>
        </c:rich>
      </c:tx>
      <c:layout>
        <c:manualLayout>
          <c:xMode val="edge"/>
          <c:yMode val="edge"/>
          <c:x val="0.18468969897310053"/>
          <c:y val="3.2128514056224901E-3"/>
        </c:manualLayout>
      </c:layout>
      <c:overlay val="0"/>
    </c:title>
    <c:autoTitleDeleted val="0"/>
    <c:plotArea>
      <c:layout>
        <c:manualLayout>
          <c:layoutTarget val="inner"/>
          <c:xMode val="edge"/>
          <c:yMode val="edge"/>
          <c:x val="0.14206676403174442"/>
          <c:y val="0.12603231824937544"/>
          <c:w val="0.51926206172742995"/>
          <c:h val="0.78977478417607438"/>
        </c:manualLayout>
      </c:layout>
      <c:barChart>
        <c:barDir val="col"/>
        <c:grouping val="clustered"/>
        <c:varyColors val="0"/>
        <c:ser>
          <c:idx val="1"/>
          <c:order val="0"/>
          <c:tx>
            <c:strRef>
              <c:f>Graph!$B$1</c:f>
              <c:strCache>
                <c:ptCount val="1"/>
                <c:pt idx="0">
                  <c:v>Januvia Samples</c:v>
                </c:pt>
              </c:strCache>
            </c:strRef>
          </c:tx>
          <c:invertIfNegative val="0"/>
          <c:val>
            <c:numRef>
              <c:f>Graph!$B$4</c:f>
              <c:numCache>
                <c:formatCode>"$"#,##0.0_);\("$"#,##0.0\)</c:formatCode>
                <c:ptCount val="1"/>
                <c:pt idx="0">
                  <c:v>2.59</c:v>
                </c:pt>
              </c:numCache>
            </c:numRef>
          </c:val>
        </c:ser>
        <c:ser>
          <c:idx val="0"/>
          <c:order val="1"/>
          <c:tx>
            <c:strRef>
              <c:f>Graph!$C$1</c:f>
              <c:strCache>
                <c:ptCount val="1"/>
                <c:pt idx="0">
                  <c:v>Janumet + XR Samples</c:v>
                </c:pt>
              </c:strCache>
            </c:strRef>
          </c:tx>
          <c:invertIfNegative val="0"/>
          <c:val>
            <c:numRef>
              <c:f>Graph!$C$4</c:f>
              <c:numCache>
                <c:formatCode>"$"#,##0.0_);\("$"#,##0.0\)</c:formatCode>
                <c:ptCount val="1"/>
                <c:pt idx="0">
                  <c:v>5.86</c:v>
                </c:pt>
              </c:numCache>
            </c:numRef>
          </c:val>
        </c:ser>
        <c:ser>
          <c:idx val="4"/>
          <c:order val="2"/>
          <c:tx>
            <c:strRef>
              <c:f>Graph!$F$1</c:f>
              <c:strCache>
                <c:ptCount val="1"/>
                <c:pt idx="0">
                  <c:v>Janvia Family HCC</c:v>
                </c:pt>
              </c:strCache>
            </c:strRef>
          </c:tx>
          <c:invertIfNegative val="0"/>
          <c:val>
            <c:numRef>
              <c:f>Graph!$F$4</c:f>
              <c:numCache>
                <c:formatCode>"$"#,##0.0_);\("$"#,##0.0\)</c:formatCode>
                <c:ptCount val="1"/>
                <c:pt idx="0">
                  <c:v>14.338725688525969</c:v>
                </c:pt>
              </c:numCache>
            </c:numRef>
          </c:val>
        </c:ser>
        <c:ser>
          <c:idx val="5"/>
          <c:order val="3"/>
          <c:tx>
            <c:strRef>
              <c:f>Graph!$G$1</c:f>
              <c:strCache>
                <c:ptCount val="1"/>
                <c:pt idx="0">
                  <c:v>Janvia Family MCM</c:v>
                </c:pt>
              </c:strCache>
            </c:strRef>
          </c:tx>
          <c:invertIfNegative val="0"/>
          <c:val>
            <c:numRef>
              <c:f>Graph!$G$4</c:f>
              <c:numCache>
                <c:formatCode>"$"#,##0.0_);\("$"#,##0.0\)</c:formatCode>
                <c:ptCount val="1"/>
                <c:pt idx="0">
                  <c:v>20.438684501601468</c:v>
                </c:pt>
              </c:numCache>
            </c:numRef>
          </c:val>
        </c:ser>
        <c:ser>
          <c:idx val="2"/>
          <c:order val="4"/>
          <c:tx>
            <c:strRef>
              <c:f>Graph!$D$1</c:f>
              <c:strCache>
                <c:ptCount val="1"/>
                <c:pt idx="0">
                  <c:v>Janvia Family Vouchers</c:v>
                </c:pt>
              </c:strCache>
            </c:strRef>
          </c:tx>
          <c:invertIfNegative val="0"/>
          <c:val>
            <c:numRef>
              <c:f>Graph!$D$4</c:f>
              <c:numCache>
                <c:formatCode>"$"#,##0.0_);\("$"#,##0.0\)</c:formatCode>
                <c:ptCount val="1"/>
                <c:pt idx="0">
                  <c:v>25.27</c:v>
                </c:pt>
              </c:numCache>
            </c:numRef>
          </c:val>
        </c:ser>
        <c:ser>
          <c:idx val="6"/>
          <c:order val="5"/>
          <c:tx>
            <c:strRef>
              <c:f>Graph!$H$1</c:f>
              <c:strCache>
                <c:ptCount val="1"/>
                <c:pt idx="0">
                  <c:v>Janvia Family HCC Acquisition</c:v>
                </c:pt>
              </c:strCache>
            </c:strRef>
          </c:tx>
          <c:invertIfNegative val="0"/>
          <c:val>
            <c:numRef>
              <c:f>Graph!$H$4</c:f>
              <c:numCache>
                <c:formatCode>"$"#,##0.0_);\("$"#,##0.0\)</c:formatCode>
                <c:ptCount val="1"/>
                <c:pt idx="0">
                  <c:v>42.493205007306038</c:v>
                </c:pt>
              </c:numCache>
            </c:numRef>
          </c:val>
        </c:ser>
        <c:ser>
          <c:idx val="7"/>
          <c:order val="6"/>
          <c:tx>
            <c:strRef>
              <c:f>Graph!$I$1</c:f>
              <c:strCache>
                <c:ptCount val="1"/>
                <c:pt idx="0">
                  <c:v>Janvia Family Adherence Programs</c:v>
                </c:pt>
              </c:strCache>
            </c:strRef>
          </c:tx>
          <c:invertIfNegative val="0"/>
          <c:val>
            <c:numRef>
              <c:f>Graph!$I$4</c:f>
              <c:numCache>
                <c:formatCode>"$"#,##0.0_);\("$"#,##0.0\)</c:formatCode>
                <c:ptCount val="1"/>
                <c:pt idx="0">
                  <c:v>43.510432804094968</c:v>
                </c:pt>
              </c:numCache>
            </c:numRef>
          </c:val>
        </c:ser>
        <c:ser>
          <c:idx val="3"/>
          <c:order val="7"/>
          <c:tx>
            <c:strRef>
              <c:f>Graph!$E$1</c:f>
              <c:strCache>
                <c:ptCount val="1"/>
                <c:pt idx="0">
                  <c:v>Janvia Family MMF</c:v>
                </c:pt>
              </c:strCache>
            </c:strRef>
          </c:tx>
          <c:invertIfNegative val="0"/>
          <c:val>
            <c:numRef>
              <c:f>Graph!$E$4</c:f>
              <c:numCache>
                <c:formatCode>"$"#,##0.0_);\("$"#,##0.0\)</c:formatCode>
                <c:ptCount val="1"/>
                <c:pt idx="0">
                  <c:v>165.16091171001764</c:v>
                </c:pt>
              </c:numCache>
            </c:numRef>
          </c:val>
        </c:ser>
        <c:dLbls>
          <c:showLegendKey val="0"/>
          <c:showVal val="0"/>
          <c:showCatName val="0"/>
          <c:showSerName val="0"/>
          <c:showPercent val="0"/>
          <c:showBubbleSize val="0"/>
        </c:dLbls>
        <c:gapWidth val="150"/>
        <c:axId val="238230528"/>
        <c:axId val="238236800"/>
      </c:barChart>
      <c:catAx>
        <c:axId val="238230528"/>
        <c:scaling>
          <c:orientation val="minMax"/>
        </c:scaling>
        <c:delete val="1"/>
        <c:axPos val="b"/>
        <c:title>
          <c:tx>
            <c:rich>
              <a:bodyPr/>
              <a:lstStyle/>
              <a:p>
                <a:pPr>
                  <a:defRPr/>
                </a:pPr>
                <a:r>
                  <a:rPr lang="en-US"/>
                  <a:t>Bars Represent</a:t>
                </a:r>
                <a:r>
                  <a:rPr lang="en-US" baseline="0"/>
                  <a:t> Average Historical Investment per Incremental TRx</a:t>
                </a:r>
                <a:endParaRPr lang="en-US"/>
              </a:p>
            </c:rich>
          </c:tx>
          <c:overlay val="0"/>
        </c:title>
        <c:majorTickMark val="out"/>
        <c:minorTickMark val="none"/>
        <c:tickLblPos val="nextTo"/>
        <c:crossAx val="238236800"/>
        <c:crosses val="autoZero"/>
        <c:auto val="1"/>
        <c:lblAlgn val="ctr"/>
        <c:lblOffset val="100"/>
        <c:noMultiLvlLbl val="0"/>
      </c:catAx>
      <c:valAx>
        <c:axId val="238236800"/>
        <c:scaling>
          <c:orientation val="minMax"/>
        </c:scaling>
        <c:delete val="0"/>
        <c:axPos val="l"/>
        <c:majorGridlines/>
        <c:title>
          <c:tx>
            <c:rich>
              <a:bodyPr rot="-5400000" vert="horz"/>
              <a:lstStyle/>
              <a:p>
                <a:pPr>
                  <a:defRPr sz="1100"/>
                </a:pPr>
                <a:r>
                  <a:rPr lang="en-US" sz="1100" b="0"/>
                  <a:t>Dollars Invested per Incremental TRx</a:t>
                </a:r>
              </a:p>
            </c:rich>
          </c:tx>
          <c:overlay val="0"/>
        </c:title>
        <c:numFmt formatCode="&quot;$&quot;#,##0_);\(&quot;$&quot;#,##0\)" sourceLinked="0"/>
        <c:majorTickMark val="out"/>
        <c:minorTickMark val="none"/>
        <c:tickLblPos val="nextTo"/>
        <c:crossAx val="23823052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latin typeface="Arial Narrow" pitchFamily="34" charset="0"/>
              </a:rPr>
              <a:t>TRx Contribution by Promotion Type</a:t>
            </a:r>
          </a:p>
          <a:p>
            <a:pPr>
              <a:defRPr/>
            </a:pPr>
            <a:r>
              <a:rPr lang="en-US" sz="1200">
                <a:latin typeface="Arial Narrow" pitchFamily="34" charset="0"/>
              </a:rPr>
              <a:t>listed</a:t>
            </a:r>
            <a:r>
              <a:rPr lang="en-US" sz="1200" baseline="0">
                <a:latin typeface="Arial Narrow" pitchFamily="34" charset="0"/>
              </a:rPr>
              <a:t> in ascending order with largest contributor shown last</a:t>
            </a:r>
            <a:endParaRPr lang="en-US" sz="1200">
              <a:latin typeface="Arial Narrow" pitchFamily="34" charset="0"/>
            </a:endParaRPr>
          </a:p>
        </c:rich>
      </c:tx>
      <c:layout>
        <c:manualLayout>
          <c:xMode val="edge"/>
          <c:yMode val="edge"/>
          <c:x val="0.17490423494360505"/>
          <c:y val="0"/>
        </c:manualLayout>
      </c:layout>
      <c:overlay val="0"/>
    </c:title>
    <c:autoTitleDeleted val="0"/>
    <c:plotArea>
      <c:layout>
        <c:manualLayout>
          <c:layoutTarget val="inner"/>
          <c:xMode val="edge"/>
          <c:yMode val="edge"/>
          <c:x val="0.10872951691849329"/>
          <c:y val="0.12430724577335614"/>
          <c:w val="0.54401805348655741"/>
          <c:h val="0.79098960744584645"/>
        </c:manualLayout>
      </c:layout>
      <c:barChart>
        <c:barDir val="col"/>
        <c:grouping val="stacked"/>
        <c:varyColors val="0"/>
        <c:ser>
          <c:idx val="1"/>
          <c:order val="0"/>
          <c:tx>
            <c:strRef>
              <c:f>Graph!$C$1</c:f>
              <c:strCache>
                <c:ptCount val="1"/>
                <c:pt idx="0">
                  <c:v>Janumet + XR Samples</c:v>
                </c:pt>
              </c:strCache>
            </c:strRef>
          </c:tx>
          <c:invertIfNegative val="0"/>
          <c:dLbls>
            <c:dLbl>
              <c:idx val="0"/>
              <c:spPr/>
              <c:txPr>
                <a:bodyPr/>
                <a:lstStyle/>
                <a:p>
                  <a:pPr>
                    <a:defRPr>
                      <a:solidFill>
                        <a:schemeClr val="bg1"/>
                      </a:solidFill>
                    </a:defRPr>
                  </a:pPr>
                  <a:endParaRPr lang="en-US"/>
                </a:p>
              </c:txPr>
              <c:showLegendKey val="0"/>
              <c:showVal val="1"/>
              <c:showCatName val="0"/>
              <c:showSerName val="0"/>
              <c:showPercent val="0"/>
              <c:showBubbleSize val="0"/>
            </c:dLbl>
            <c:showLegendKey val="0"/>
            <c:showVal val="1"/>
            <c:showCatName val="0"/>
            <c:showSerName val="0"/>
            <c:showPercent val="0"/>
            <c:showBubbleSize val="0"/>
            <c:showLeaderLines val="0"/>
          </c:dLbls>
          <c:val>
            <c:numRef>
              <c:f>Graph!$C$3</c:f>
              <c:numCache>
                <c:formatCode>#,###,</c:formatCode>
                <c:ptCount val="1"/>
                <c:pt idx="0">
                  <c:v>2662665</c:v>
                </c:pt>
              </c:numCache>
            </c:numRef>
          </c:val>
        </c:ser>
        <c:ser>
          <c:idx val="0"/>
          <c:order val="1"/>
          <c:tx>
            <c:strRef>
              <c:f>Graph!$B$1</c:f>
              <c:strCache>
                <c:ptCount val="1"/>
                <c:pt idx="0">
                  <c:v>Januvia Samples</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Graph!$B$3</c:f>
              <c:numCache>
                <c:formatCode>#,###,</c:formatCode>
                <c:ptCount val="1"/>
                <c:pt idx="0">
                  <c:v>2310765</c:v>
                </c:pt>
              </c:numCache>
            </c:numRef>
          </c:val>
        </c:ser>
        <c:ser>
          <c:idx val="4"/>
          <c:order val="2"/>
          <c:tx>
            <c:strRef>
              <c:f>Graph!$F$1</c:f>
              <c:strCache>
                <c:ptCount val="1"/>
                <c:pt idx="0">
                  <c:v>Janvia Family HCC</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Graph!$F$3</c:f>
              <c:numCache>
                <c:formatCode>#,###,</c:formatCode>
                <c:ptCount val="1"/>
                <c:pt idx="0">
                  <c:v>1564609.47</c:v>
                </c:pt>
              </c:numCache>
            </c:numRef>
          </c:val>
        </c:ser>
        <c:ser>
          <c:idx val="7"/>
          <c:order val="3"/>
          <c:tx>
            <c:strRef>
              <c:f>Graph!$I$1</c:f>
              <c:strCache>
                <c:ptCount val="1"/>
                <c:pt idx="0">
                  <c:v>Janvia Family Adherence Programs</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Graph!$I$3</c:f>
              <c:numCache>
                <c:formatCode>#,###,</c:formatCode>
                <c:ptCount val="1"/>
                <c:pt idx="0">
                  <c:v>360833</c:v>
                </c:pt>
              </c:numCache>
            </c:numRef>
          </c:val>
        </c:ser>
        <c:ser>
          <c:idx val="5"/>
          <c:order val="4"/>
          <c:tx>
            <c:strRef>
              <c:f>Graph!$G$1</c:f>
              <c:strCache>
                <c:ptCount val="1"/>
                <c:pt idx="0">
                  <c:v>Janvia Family MCM</c:v>
                </c:pt>
              </c:strCache>
            </c:strRef>
          </c:tx>
          <c:invertIfNegative val="0"/>
          <c:dLbls>
            <c:dLbl>
              <c:idx val="0"/>
              <c:layout>
                <c:manualLayout>
                  <c:x val="-4.504681847201532E-3"/>
                  <c:y val="-3.2323228209880936E-3"/>
                </c:manualLayout>
              </c:layout>
              <c:showLegendKey val="0"/>
              <c:showVal val="1"/>
              <c:showCatName val="0"/>
              <c:showSerName val="0"/>
              <c:showPercent val="0"/>
              <c:showBubbleSize val="0"/>
            </c:dLbl>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Graph!$G$3</c:f>
              <c:numCache>
                <c:formatCode>#,###,</c:formatCode>
                <c:ptCount val="1"/>
                <c:pt idx="0">
                  <c:v>344078.26</c:v>
                </c:pt>
              </c:numCache>
            </c:numRef>
          </c:val>
        </c:ser>
        <c:ser>
          <c:idx val="2"/>
          <c:order val="5"/>
          <c:tx>
            <c:strRef>
              <c:f>Graph!$D$1</c:f>
              <c:strCache>
                <c:ptCount val="1"/>
                <c:pt idx="0">
                  <c:v>Janvia Family Vouchers</c:v>
                </c:pt>
              </c:strCache>
            </c:strRef>
          </c:tx>
          <c:invertIfNegative val="0"/>
          <c:dLbls>
            <c:dLbl>
              <c:idx val="0"/>
              <c:layout>
                <c:manualLayout>
                  <c:x val="0.1872297912468141"/>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Graph!$D$3</c:f>
              <c:numCache>
                <c:formatCode>#,###,</c:formatCode>
                <c:ptCount val="1"/>
                <c:pt idx="0">
                  <c:v>150561</c:v>
                </c:pt>
              </c:numCache>
            </c:numRef>
          </c:val>
        </c:ser>
        <c:ser>
          <c:idx val="6"/>
          <c:order val="6"/>
          <c:tx>
            <c:strRef>
              <c:f>Graph!$H$1</c:f>
              <c:strCache>
                <c:ptCount val="1"/>
                <c:pt idx="0">
                  <c:v>Janvia Family HCC Acquisition</c:v>
                </c:pt>
              </c:strCache>
            </c:strRef>
          </c:tx>
          <c:invertIfNegative val="0"/>
          <c:dLbls>
            <c:dLbl>
              <c:idx val="0"/>
              <c:layout>
                <c:manualLayout>
                  <c:x val="0.1692285019660176"/>
                  <c:y val="-1.292927674213321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Graph!$H$3</c:f>
              <c:numCache>
                <c:formatCode>#,###,</c:formatCode>
                <c:ptCount val="1"/>
                <c:pt idx="0">
                  <c:v>83212.009999999995</c:v>
                </c:pt>
              </c:numCache>
            </c:numRef>
          </c:val>
        </c:ser>
        <c:ser>
          <c:idx val="3"/>
          <c:order val="7"/>
          <c:tx>
            <c:strRef>
              <c:f>Graph!$E$1</c:f>
              <c:strCache>
                <c:ptCount val="1"/>
                <c:pt idx="0">
                  <c:v>Janvia Family MMF</c:v>
                </c:pt>
              </c:strCache>
            </c:strRef>
          </c:tx>
          <c:invertIfNegative val="0"/>
          <c:dLbls>
            <c:dLbl>
              <c:idx val="0"/>
              <c:layout>
                <c:manualLayout>
                  <c:x val="0.14633929204795346"/>
                  <c:y val="-3.5555551030869194E-2"/>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Graph!$E$3</c:f>
              <c:numCache>
                <c:formatCode>#,###,</c:formatCode>
                <c:ptCount val="1"/>
                <c:pt idx="0">
                  <c:v>22356.67</c:v>
                </c:pt>
              </c:numCache>
            </c:numRef>
          </c:val>
        </c:ser>
        <c:dLbls>
          <c:showLegendKey val="0"/>
          <c:showVal val="0"/>
          <c:showCatName val="0"/>
          <c:showSerName val="0"/>
          <c:showPercent val="0"/>
          <c:showBubbleSize val="0"/>
        </c:dLbls>
        <c:gapWidth val="150"/>
        <c:overlap val="100"/>
        <c:axId val="240417792"/>
        <c:axId val="240432256"/>
      </c:barChart>
      <c:catAx>
        <c:axId val="240417792"/>
        <c:scaling>
          <c:orientation val="minMax"/>
        </c:scaling>
        <c:delete val="1"/>
        <c:axPos val="b"/>
        <c:title>
          <c:tx>
            <c:rich>
              <a:bodyPr/>
              <a:lstStyle/>
              <a:p>
                <a:pPr>
                  <a:defRPr/>
                </a:pPr>
                <a:r>
                  <a:rPr lang="en-US"/>
                  <a:t>Blocks Represent Incremental</a:t>
                </a:r>
                <a:r>
                  <a:rPr lang="en-US" baseline="0"/>
                  <a:t> </a:t>
                </a:r>
                <a:r>
                  <a:rPr lang="en-US"/>
                  <a:t>TRx Contributed over 3</a:t>
                </a:r>
                <a:r>
                  <a:rPr lang="en-US" baseline="0"/>
                  <a:t> years </a:t>
                </a:r>
                <a:r>
                  <a:rPr lang="en-US"/>
                  <a:t>per</a:t>
                </a:r>
                <a:r>
                  <a:rPr lang="en-US" baseline="0"/>
                  <a:t> Promotion Type</a:t>
                </a:r>
                <a:endParaRPr lang="en-US"/>
              </a:p>
            </c:rich>
          </c:tx>
          <c:overlay val="0"/>
        </c:title>
        <c:majorTickMark val="out"/>
        <c:minorTickMark val="none"/>
        <c:tickLblPos val="nextTo"/>
        <c:crossAx val="240432256"/>
        <c:crosses val="autoZero"/>
        <c:auto val="1"/>
        <c:lblAlgn val="ctr"/>
        <c:lblOffset val="100"/>
        <c:noMultiLvlLbl val="0"/>
      </c:catAx>
      <c:valAx>
        <c:axId val="240432256"/>
        <c:scaling>
          <c:orientation val="minMax"/>
        </c:scaling>
        <c:delete val="0"/>
        <c:axPos val="l"/>
        <c:majorGridlines/>
        <c:title>
          <c:tx>
            <c:rich>
              <a:bodyPr rot="-5400000" vert="horz"/>
              <a:lstStyle/>
              <a:p>
                <a:pPr>
                  <a:defRPr/>
                </a:pPr>
                <a:r>
                  <a:rPr lang="en-US" sz="800" b="0"/>
                  <a:t>TRx Contribution in Thousands</a:t>
                </a:r>
              </a:p>
            </c:rich>
          </c:tx>
          <c:layout>
            <c:manualLayout>
              <c:xMode val="edge"/>
              <c:yMode val="edge"/>
              <c:x val="0"/>
              <c:y val="0.30578995551865673"/>
            </c:manualLayout>
          </c:layout>
          <c:overlay val="0"/>
        </c:title>
        <c:numFmt formatCode="#,###," sourceLinked="1"/>
        <c:majorTickMark val="out"/>
        <c:minorTickMark val="none"/>
        <c:tickLblPos val="nextTo"/>
        <c:crossAx val="24041779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Competitve: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CompetitiveOLD!$B$3</c:f>
              <c:strCache>
                <c:ptCount val="1"/>
                <c:pt idx="0">
                  <c:v>Current</c:v>
                </c:pt>
              </c:strCache>
            </c:strRef>
          </c:tx>
          <c:spPr>
            <a:solidFill>
              <a:srgbClr val="FFFF99"/>
            </a:solidFill>
            <a:ln>
              <a:solidFill>
                <a:schemeClr val="tx1"/>
              </a:solidFill>
            </a:ln>
          </c:spPr>
          <c:invertIfNegative val="0"/>
          <c:dLbls>
            <c:numFmt formatCode="&quot;$&quot;#,##0.0" sourceLinked="0"/>
            <c:dLblPos val="ctr"/>
            <c:showLegendKey val="0"/>
            <c:showVal val="1"/>
            <c:showCatName val="0"/>
            <c:showSerName val="0"/>
            <c:showPercent val="0"/>
            <c:showBubbleSize val="0"/>
            <c:showLeaderLines val="0"/>
          </c:dLbls>
          <c:errBars>
            <c:errBarType val="both"/>
            <c:errValType val="cust"/>
            <c:noEndCap val="0"/>
            <c:plus>
              <c:numRef>
                <c:f>CompetitiveOLD!$P$4:$P$11</c:f>
                <c:numCache>
                  <c:formatCode>General</c:formatCode>
                  <c:ptCount val="8"/>
                  <c:pt idx="0">
                    <c:v>2396600</c:v>
                  </c:pt>
                  <c:pt idx="1">
                    <c:v>4683131</c:v>
                  </c:pt>
                  <c:pt idx="2">
                    <c:v>6886200</c:v>
                  </c:pt>
                  <c:pt idx="3">
                    <c:v>4710000</c:v>
                  </c:pt>
                  <c:pt idx="4">
                    <c:v>1141415</c:v>
                  </c:pt>
                  <c:pt idx="5">
                    <c:v>7548000</c:v>
                  </c:pt>
                  <c:pt idx="6">
                    <c:v>2345695</c:v>
                  </c:pt>
                  <c:pt idx="7">
                    <c:v>1434800</c:v>
                  </c:pt>
                </c:numCache>
              </c:numRef>
            </c:plus>
            <c:minus>
              <c:numRef>
                <c:f>CompetitiveOLD!$O$4:$O$11</c:f>
                <c:numCache>
                  <c:formatCode>General</c:formatCode>
                  <c:ptCount val="8"/>
                  <c:pt idx="0">
                    <c:v>-599150</c:v>
                  </c:pt>
                  <c:pt idx="1">
                    <c:v>4683130</c:v>
                  </c:pt>
                  <c:pt idx="2">
                    <c:v>6886200</c:v>
                  </c:pt>
                  <c:pt idx="3">
                    <c:v>4710000</c:v>
                  </c:pt>
                  <c:pt idx="4">
                    <c:v>1141415</c:v>
                  </c:pt>
                  <c:pt idx="5">
                    <c:v>-3108000</c:v>
                  </c:pt>
                  <c:pt idx="6">
                    <c:v>2345695</c:v>
                  </c:pt>
                  <c:pt idx="7">
                    <c:v>1434800</c:v>
                  </c:pt>
                </c:numCache>
              </c:numRef>
            </c:minus>
            <c:spPr>
              <a:ln w="12700"/>
            </c:spPr>
          </c:errBars>
          <c:cat>
            <c:strRef>
              <c:f>CompetitiveOLD!$A$4:$A$11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CompetitiveOLD!$B$4:$B$11</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CompetitiveOLD!$E$3</c:f>
              <c:strCache>
                <c:ptCount val="1"/>
                <c:pt idx="0">
                  <c:v>Optimal</c:v>
                </c:pt>
              </c:strCache>
            </c:strRef>
          </c:tx>
          <c:spPr>
            <a:solidFill>
              <a:schemeClr val="accent3">
                <a:lumMod val="50000"/>
              </a:schemeClr>
            </a:solidFill>
            <a:ln>
              <a:solidFill>
                <a:schemeClr val="tx1"/>
              </a:solidFill>
            </a:ln>
          </c:spPr>
          <c:invertIfNegative val="0"/>
          <c:dLbls>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CompetitiveOLD!$A$4:$A$11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CompetitiveOLD!$E$4:$E$11</c:f>
              <c:numCache>
                <c:formatCode>"$"0.0,,</c:formatCode>
                <c:ptCount val="8"/>
                <c:pt idx="0">
                  <c:v>8388099</c:v>
                </c:pt>
                <c:pt idx="1">
                  <c:v>20293566</c:v>
                </c:pt>
                <c:pt idx="2">
                  <c:v>29840200</c:v>
                </c:pt>
                <c:pt idx="3">
                  <c:v>10990000</c:v>
                </c:pt>
                <c:pt idx="4">
                  <c:v>2663301</c:v>
                </c:pt>
                <c:pt idx="5">
                  <c:v>7548000</c:v>
                </c:pt>
                <c:pt idx="6">
                  <c:v>7975868</c:v>
                </c:pt>
                <c:pt idx="7">
                  <c:v>3347866</c:v>
                </c:pt>
              </c:numCache>
            </c:numRef>
          </c:val>
        </c:ser>
        <c:dLbls>
          <c:dLblPos val="outEnd"/>
          <c:showLegendKey val="0"/>
          <c:showVal val="1"/>
          <c:showCatName val="0"/>
          <c:showSerName val="0"/>
          <c:showPercent val="0"/>
          <c:showBubbleSize val="0"/>
        </c:dLbls>
        <c:gapWidth val="50"/>
        <c:axId val="236325120"/>
        <c:axId val="236331008"/>
      </c:barChart>
      <c:catAx>
        <c:axId val="236325120"/>
        <c:scaling>
          <c:orientation val="maxMin"/>
        </c:scaling>
        <c:delete val="0"/>
        <c:axPos val="l"/>
        <c:majorTickMark val="out"/>
        <c:minorTickMark val="none"/>
        <c:tickLblPos val="nextTo"/>
        <c:txPr>
          <a:bodyPr/>
          <a:lstStyle/>
          <a:p>
            <a:pPr>
              <a:defRPr sz="1200"/>
            </a:pPr>
            <a:endParaRPr lang="en-US"/>
          </a:p>
        </c:txPr>
        <c:crossAx val="236331008"/>
        <c:crosses val="autoZero"/>
        <c:auto val="1"/>
        <c:lblAlgn val="ctr"/>
        <c:lblOffset val="100"/>
        <c:noMultiLvlLbl val="0"/>
      </c:catAx>
      <c:valAx>
        <c:axId val="236331008"/>
        <c:scaling>
          <c:orientation val="minMax"/>
          <c:max val="3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236325120"/>
        <c:crosses val="autoZero"/>
        <c:crossBetween val="between"/>
        <c:majorUnit val="5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TRx</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0" sourceLinked="0"/>
            <c:dLblPos val="outEnd"/>
            <c:showLegendKey val="0"/>
            <c:showVal val="1"/>
            <c:showCatName val="0"/>
            <c:showSerName val="0"/>
            <c:showPercent val="0"/>
            <c:showBubbleSize val="0"/>
            <c:showLeaderLines val="0"/>
          </c:dLbls>
          <c:cat>
            <c:strRef>
              <c:f>CompetitiveOLD!$I$4:$I$11</c:f>
              <c:strCache>
                <c:ptCount val="8"/>
                <c:pt idx="0">
                  <c:v>Samples - JAN</c:v>
                </c:pt>
                <c:pt idx="1">
                  <c:v>Samples - JMT</c:v>
                </c:pt>
                <c:pt idx="2">
                  <c:v>HCC</c:v>
                </c:pt>
                <c:pt idx="3">
                  <c:v>Adherence</c:v>
                </c:pt>
                <c:pt idx="4">
                  <c:v>Vouchers</c:v>
                </c:pt>
                <c:pt idx="5">
                  <c:v>MMF</c:v>
                </c:pt>
                <c:pt idx="6">
                  <c:v>MCM</c:v>
                </c:pt>
                <c:pt idx="7">
                  <c:v>Phar. Acquisition</c:v>
                </c:pt>
              </c:strCache>
            </c:strRef>
          </c:cat>
          <c:val>
            <c:numRef>
              <c:f>CompetitiveOLD!$L$4:$L$11</c:f>
              <c:numCache>
                <c:formatCode>#,###,</c:formatCode>
                <c:ptCount val="8"/>
                <c:pt idx="0">
                  <c:v>907109</c:v>
                </c:pt>
                <c:pt idx="1">
                  <c:v>799831</c:v>
                </c:pt>
                <c:pt idx="2">
                  <c:v>395524</c:v>
                </c:pt>
                <c:pt idx="3">
                  <c:v>-102439</c:v>
                </c:pt>
                <c:pt idx="4" formatCode="#,">
                  <c:v>-45170</c:v>
                </c:pt>
                <c:pt idx="5" formatCode="#,">
                  <c:v>10286</c:v>
                </c:pt>
                <c:pt idx="6" formatCode="#,">
                  <c:v>6728</c:v>
                </c:pt>
                <c:pt idx="7" formatCode="#,">
                  <c:v>-26656</c:v>
                </c:pt>
              </c:numCache>
            </c:numRef>
          </c:val>
        </c:ser>
        <c:dLbls>
          <c:dLblPos val="outEnd"/>
          <c:showLegendKey val="0"/>
          <c:showVal val="1"/>
          <c:showCatName val="0"/>
          <c:showSerName val="0"/>
          <c:showPercent val="0"/>
          <c:showBubbleSize val="0"/>
        </c:dLbls>
        <c:gapWidth val="102"/>
        <c:axId val="236359680"/>
        <c:axId val="236362368"/>
      </c:barChart>
      <c:catAx>
        <c:axId val="236359680"/>
        <c:scaling>
          <c:orientation val="maxMin"/>
        </c:scaling>
        <c:delete val="0"/>
        <c:axPos val="l"/>
        <c:majorTickMark val="out"/>
        <c:minorTickMark val="none"/>
        <c:tickLblPos val="none"/>
        <c:txPr>
          <a:bodyPr/>
          <a:lstStyle/>
          <a:p>
            <a:pPr>
              <a:defRPr sz="1200"/>
            </a:pPr>
            <a:endParaRPr lang="en-US"/>
          </a:p>
        </c:txPr>
        <c:crossAx val="236362368"/>
        <c:crosses val="autoZero"/>
        <c:auto val="1"/>
        <c:lblAlgn val="ctr"/>
        <c:lblOffset val="100"/>
        <c:noMultiLvlLbl val="0"/>
      </c:catAx>
      <c:valAx>
        <c:axId val="236362368"/>
        <c:scaling>
          <c:orientation val="minMax"/>
        </c:scaling>
        <c:delete val="0"/>
        <c:axPos val="t"/>
        <c:majorGridlines/>
        <c:title>
          <c:tx>
            <c:rich>
              <a:bodyPr/>
              <a:lstStyle/>
              <a:p>
                <a:pPr>
                  <a:defRPr sz="1200"/>
                </a:pPr>
                <a:r>
                  <a:rPr lang="en-US" sz="1100"/>
                  <a:t>Change</a:t>
                </a:r>
                <a:r>
                  <a:rPr lang="en-US" sz="1100" baseline="0"/>
                  <a:t> in 3-Year Incr. TRx </a:t>
                </a:r>
                <a:r>
                  <a:rPr lang="en-US" sz="1100"/>
                  <a:t>(in '000)</a:t>
                </a:r>
              </a:p>
            </c:rich>
          </c:tx>
          <c:layout>
            <c:manualLayout>
              <c:xMode val="edge"/>
              <c:yMode val="edge"/>
              <c:x val="0.18205853425749718"/>
              <c:y val="0.91953651306925355"/>
            </c:manualLayout>
          </c:layout>
          <c:overlay val="0"/>
        </c:title>
        <c:numFmt formatCode="#,##0" sourceLinked="0"/>
        <c:majorTickMark val="none"/>
        <c:minorTickMark val="none"/>
        <c:tickLblPos val="high"/>
        <c:crossAx val="236359680"/>
        <c:crosses val="autoZero"/>
        <c:crossBetween val="between"/>
        <c:dispUnits>
          <c:builtInUnit val="thousand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Historical: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HistoricalOLD!$B$3</c:f>
              <c:strCache>
                <c:ptCount val="1"/>
                <c:pt idx="0">
                  <c:v>Current</c:v>
                </c:pt>
              </c:strCache>
            </c:strRef>
          </c:tx>
          <c:spPr>
            <a:solidFill>
              <a:srgbClr val="FFFF99"/>
            </a:solidFill>
            <a:ln>
              <a:solidFill>
                <a:schemeClr val="tx1"/>
              </a:solidFill>
            </a:ln>
          </c:spPr>
          <c:invertIfNegative val="0"/>
          <c:dLbls>
            <c:dLbl>
              <c:idx val="4"/>
              <c:layout>
                <c:manualLayout>
                  <c:x val="-7.3448192465367809E-2"/>
                  <c:y val="2.1218042975024242E-7"/>
                </c:manualLayout>
              </c:layout>
              <c:dLblPos val="outEnd"/>
              <c:showLegendKey val="0"/>
              <c:showVal val="1"/>
              <c:showCatName val="0"/>
              <c:showSerName val="0"/>
              <c:showPercent val="0"/>
              <c:showBubbleSize val="0"/>
            </c:dLbl>
            <c:dLbl>
              <c:idx val="5"/>
              <c:layout>
                <c:manualLayout>
                  <c:x val="-7.3114557810183098E-2"/>
                  <c:y val="0"/>
                </c:manualLayout>
              </c:layout>
              <c:dLblPos val="outEnd"/>
              <c:showLegendKey val="0"/>
              <c:showVal val="1"/>
              <c:showCatName val="0"/>
              <c:showSerName val="0"/>
              <c:showPercent val="0"/>
              <c:showBubbleSize val="0"/>
            </c:dLbl>
            <c:dLbl>
              <c:idx val="6"/>
              <c:layout>
                <c:manualLayout>
                  <c:x val="-0.11710497101759561"/>
                  <c:y val="2.1218042975024242E-7"/>
                </c:manualLayout>
              </c:layout>
              <c:dLblPos val="outEnd"/>
              <c:showLegendKey val="0"/>
              <c:showVal val="1"/>
              <c:showCatName val="0"/>
              <c:showSerName val="0"/>
              <c:showPercent val="0"/>
              <c:showBubbleSize val="0"/>
            </c:dLbl>
            <c:dLbl>
              <c:idx val="7"/>
              <c:layout>
                <c:manualLayout>
                  <c:x val="-7.1973499536122934E-2"/>
                  <c:y val="0"/>
                </c:manualLayout>
              </c:layout>
              <c:dLblPos val="outEnd"/>
              <c:showLegendKey val="0"/>
              <c:showVal val="1"/>
              <c:showCatName val="0"/>
              <c:showSerName val="0"/>
              <c:showPercent val="0"/>
              <c:showBubbleSize val="0"/>
            </c:dLbl>
            <c:numFmt formatCode="&quot;$&quot;#,##0.0" sourceLinked="0"/>
            <c:dLblPos val="ctr"/>
            <c:showLegendKey val="0"/>
            <c:showVal val="1"/>
            <c:showCatName val="0"/>
            <c:showSerName val="0"/>
            <c:showPercent val="0"/>
            <c:showBubbleSize val="0"/>
            <c:showLeaderLines val="0"/>
          </c:dLbls>
          <c:errBars>
            <c:errBarType val="both"/>
            <c:errValType val="cust"/>
            <c:noEndCap val="0"/>
            <c:plus>
              <c:numRef>
                <c:f>HistoricalOLD!$P$4:$P$11</c:f>
                <c:numCache>
                  <c:formatCode>General</c:formatCode>
                  <c:ptCount val="8"/>
                  <c:pt idx="0">
                    <c:v>3548762</c:v>
                  </c:pt>
                  <c:pt idx="1">
                    <c:v>9246053</c:v>
                  </c:pt>
                  <c:pt idx="2">
                    <c:v>36283226</c:v>
                  </c:pt>
                  <c:pt idx="3">
                    <c:v>1570000</c:v>
                  </c:pt>
                  <c:pt idx="4">
                    <c:v>830370</c:v>
                  </c:pt>
                  <c:pt idx="5">
                    <c:v>444000</c:v>
                  </c:pt>
                  <c:pt idx="6">
                    <c:v>781898</c:v>
                  </c:pt>
                  <c:pt idx="7">
                    <c:v>478267</c:v>
                  </c:pt>
                </c:numCache>
              </c:numRef>
            </c:plus>
            <c:minus>
              <c:numRef>
                <c:f>HistoricalOLD!$O$4:$O$11</c:f>
                <c:numCache>
                  <c:formatCode>General</c:formatCode>
                  <c:ptCount val="8"/>
                  <c:pt idx="0">
                    <c:v>599150</c:v>
                  </c:pt>
                  <c:pt idx="1">
                    <c:v>1561043</c:v>
                  </c:pt>
                  <c:pt idx="2">
                    <c:v>2295400</c:v>
                  </c:pt>
                  <c:pt idx="3">
                    <c:v>1570000</c:v>
                  </c:pt>
                  <c:pt idx="4">
                    <c:v>380472</c:v>
                  </c:pt>
                  <c:pt idx="5">
                    <c:v>1038558</c:v>
                  </c:pt>
                  <c:pt idx="6">
                    <c:v>4704048</c:v>
                  </c:pt>
                  <c:pt idx="7">
                    <c:v>478267</c:v>
                  </c:pt>
                </c:numCache>
              </c:numRef>
            </c:minus>
            <c:spPr>
              <a:ln w="12700"/>
            </c:spPr>
          </c:errBars>
          <c:cat>
            <c:strRef>
              <c:f>HistoricalOLD!$A$4:$A$11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HistoricalOLD!$B$4:$B$11</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HistoricalOLD!$E$3</c:f>
              <c:strCache>
                <c:ptCount val="1"/>
                <c:pt idx="0">
                  <c:v>Optimal</c:v>
                </c:pt>
              </c:strCache>
            </c:strRef>
          </c:tx>
          <c:spPr>
            <a:solidFill>
              <a:schemeClr val="accent3">
                <a:lumMod val="50000"/>
              </a:schemeClr>
            </a:solidFill>
            <a:ln>
              <a:solidFill>
                <a:schemeClr val="tx1"/>
              </a:solidFill>
            </a:ln>
          </c:spPr>
          <c:invertIfNegative val="0"/>
          <c:dLbls>
            <c:dLbl>
              <c:idx val="4"/>
              <c:layout>
                <c:manualLayout>
                  <c:x val="-5.9053928681875492E-2"/>
                  <c:y val="2.1218042975024242E-7"/>
                </c:manualLayout>
              </c:layout>
              <c:dLblPos val="outEnd"/>
              <c:showLegendKey val="0"/>
              <c:showVal val="1"/>
              <c:showCatName val="0"/>
              <c:showSerName val="0"/>
              <c:showPercent val="0"/>
              <c:showBubbleSize val="0"/>
            </c:dLbl>
            <c:dLbl>
              <c:idx val="5"/>
              <c:layout>
                <c:manualLayout>
                  <c:x val="-5.8794831537296512E-2"/>
                  <c:y val="2.1218042975024242E-7"/>
                </c:manualLayout>
              </c:layout>
              <c:dLblPos val="outEnd"/>
              <c:showLegendKey val="0"/>
              <c:showVal val="1"/>
              <c:showCatName val="0"/>
              <c:showSerName val="0"/>
              <c:showPercent val="0"/>
              <c:showBubbleSize val="0"/>
            </c:dLbl>
            <c:dLbl>
              <c:idx val="7"/>
              <c:layout>
                <c:manualLayout>
                  <c:x val="-6.4020783278223151E-2"/>
                  <c:y val="0"/>
                </c:manualLayout>
              </c:layout>
              <c:dLblPos val="outEnd"/>
              <c:showLegendKey val="0"/>
              <c:showVal val="1"/>
              <c:showCatName val="0"/>
              <c:showSerName val="0"/>
              <c:showPercent val="0"/>
              <c:showBubbleSize val="0"/>
            </c:dLbl>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HistoricalOLD!$A$4:$A$11</c:f>
              <c:strCache>
                <c:ptCount val="8"/>
                <c:pt idx="0">
                  <c:v>Samples - JAN</c:v>
                </c:pt>
                <c:pt idx="1">
                  <c:v>Samples - JMT</c:v>
                </c:pt>
                <c:pt idx="2">
                  <c:v>HCC</c:v>
                </c:pt>
                <c:pt idx="3">
                  <c:v>Adherence</c:v>
                </c:pt>
                <c:pt idx="4">
                  <c:v>Vouchers</c:v>
                </c:pt>
                <c:pt idx="5">
                  <c:v>MMF</c:v>
                </c:pt>
                <c:pt idx="6">
                  <c:v>MCM</c:v>
                </c:pt>
                <c:pt idx="7">
                  <c:v>Phar. Acquisition</c:v>
                </c:pt>
              </c:strCache>
            </c:strRef>
          </c:cat>
          <c:val>
            <c:numRef>
              <c:f>HistoricalOLD!$E$4:$E$11</c:f>
              <c:numCache>
                <c:formatCode>"$"0.0,,</c:formatCode>
                <c:ptCount val="8"/>
                <c:pt idx="0">
                  <c:v>9540261</c:v>
                </c:pt>
                <c:pt idx="1">
                  <c:v>24856488</c:v>
                </c:pt>
                <c:pt idx="2">
                  <c:v>49238768</c:v>
                </c:pt>
                <c:pt idx="3">
                  <c:v>14130000</c:v>
                </c:pt>
                <c:pt idx="4">
                  <c:v>3424244</c:v>
                </c:pt>
                <c:pt idx="5">
                  <c:v>3401442</c:v>
                </c:pt>
                <c:pt idx="6">
                  <c:v>8162993</c:v>
                </c:pt>
                <c:pt idx="7">
                  <c:v>4304399</c:v>
                </c:pt>
              </c:numCache>
            </c:numRef>
          </c:val>
        </c:ser>
        <c:dLbls>
          <c:dLblPos val="outEnd"/>
          <c:showLegendKey val="0"/>
          <c:showVal val="1"/>
          <c:showCatName val="0"/>
          <c:showSerName val="0"/>
          <c:showPercent val="0"/>
          <c:showBubbleSize val="0"/>
        </c:dLbls>
        <c:gapWidth val="50"/>
        <c:axId val="236430848"/>
        <c:axId val="236432384"/>
      </c:barChart>
      <c:catAx>
        <c:axId val="236430848"/>
        <c:scaling>
          <c:orientation val="maxMin"/>
        </c:scaling>
        <c:delete val="0"/>
        <c:axPos val="l"/>
        <c:majorTickMark val="out"/>
        <c:minorTickMark val="none"/>
        <c:tickLblPos val="nextTo"/>
        <c:txPr>
          <a:bodyPr/>
          <a:lstStyle/>
          <a:p>
            <a:pPr>
              <a:defRPr sz="1200"/>
            </a:pPr>
            <a:endParaRPr lang="en-US"/>
          </a:p>
        </c:txPr>
        <c:crossAx val="236432384"/>
        <c:crosses val="autoZero"/>
        <c:auto val="1"/>
        <c:lblAlgn val="ctr"/>
        <c:lblOffset val="100"/>
        <c:noMultiLvlLbl val="0"/>
      </c:catAx>
      <c:valAx>
        <c:axId val="236432384"/>
        <c:scaling>
          <c:orientation val="minMax"/>
          <c:max val="6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236430848"/>
        <c:crosses val="autoZero"/>
        <c:crossBetween val="between"/>
        <c:majorUnit val="10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TRx</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0" sourceLinked="0"/>
            <c:dLblPos val="outEnd"/>
            <c:showLegendKey val="0"/>
            <c:showVal val="1"/>
            <c:showCatName val="0"/>
            <c:showSerName val="0"/>
            <c:showPercent val="0"/>
            <c:showBubbleSize val="0"/>
            <c:showLeaderLines val="0"/>
          </c:dLbls>
          <c:cat>
            <c:strRef>
              <c:f>HistoricalOLD!$I$4:$I$11</c:f>
              <c:strCache>
                <c:ptCount val="8"/>
                <c:pt idx="0">
                  <c:v>Samples - JAN</c:v>
                </c:pt>
                <c:pt idx="1">
                  <c:v>Samples - JMT</c:v>
                </c:pt>
                <c:pt idx="2">
                  <c:v>HCC</c:v>
                </c:pt>
                <c:pt idx="3">
                  <c:v>Adherence</c:v>
                </c:pt>
                <c:pt idx="4">
                  <c:v>Vouchers</c:v>
                </c:pt>
                <c:pt idx="5">
                  <c:v>MMF</c:v>
                </c:pt>
                <c:pt idx="6">
                  <c:v>MCM</c:v>
                </c:pt>
                <c:pt idx="7">
                  <c:v>Phar. Acquisition</c:v>
                </c:pt>
              </c:strCache>
            </c:strRef>
          </c:cat>
          <c:val>
            <c:numRef>
              <c:f>HistoricalOLD!$L$4:$L$11</c:f>
              <c:numCache>
                <c:formatCode>#,###,</c:formatCode>
                <c:ptCount val="8"/>
                <c:pt idx="0">
                  <c:v>1339703</c:v>
                </c:pt>
                <c:pt idx="1">
                  <c:v>1579589</c:v>
                </c:pt>
                <c:pt idx="2">
                  <c:v>1336494</c:v>
                </c:pt>
                <c:pt idx="3">
                  <c:v>-33610</c:v>
                </c:pt>
                <c:pt idx="4" formatCode="#,">
                  <c:v>-15057</c:v>
                </c:pt>
                <c:pt idx="5" formatCode="#,">
                  <c:v>-4681</c:v>
                </c:pt>
                <c:pt idx="6" formatCode="#,">
                  <c:v>14712</c:v>
                </c:pt>
                <c:pt idx="7" formatCode="#,">
                  <c:v>-8816</c:v>
                </c:pt>
              </c:numCache>
            </c:numRef>
          </c:val>
        </c:ser>
        <c:dLbls>
          <c:dLblPos val="outEnd"/>
          <c:showLegendKey val="0"/>
          <c:showVal val="1"/>
          <c:showCatName val="0"/>
          <c:showSerName val="0"/>
          <c:showPercent val="0"/>
          <c:showBubbleSize val="0"/>
        </c:dLbls>
        <c:gapWidth val="102"/>
        <c:axId val="236496000"/>
        <c:axId val="236498944"/>
      </c:barChart>
      <c:catAx>
        <c:axId val="236496000"/>
        <c:scaling>
          <c:orientation val="maxMin"/>
        </c:scaling>
        <c:delete val="0"/>
        <c:axPos val="l"/>
        <c:majorTickMark val="out"/>
        <c:minorTickMark val="none"/>
        <c:tickLblPos val="none"/>
        <c:txPr>
          <a:bodyPr/>
          <a:lstStyle/>
          <a:p>
            <a:pPr>
              <a:defRPr sz="1200"/>
            </a:pPr>
            <a:endParaRPr lang="en-US"/>
          </a:p>
        </c:txPr>
        <c:crossAx val="236498944"/>
        <c:crosses val="autoZero"/>
        <c:auto val="1"/>
        <c:lblAlgn val="ctr"/>
        <c:lblOffset val="100"/>
        <c:noMultiLvlLbl val="0"/>
      </c:catAx>
      <c:valAx>
        <c:axId val="236498944"/>
        <c:scaling>
          <c:orientation val="minMax"/>
        </c:scaling>
        <c:delete val="0"/>
        <c:axPos val="t"/>
        <c:majorGridlines/>
        <c:title>
          <c:tx>
            <c:rich>
              <a:bodyPr/>
              <a:lstStyle/>
              <a:p>
                <a:pPr>
                  <a:defRPr sz="1200"/>
                </a:pPr>
                <a:r>
                  <a:rPr lang="en-US" sz="1100"/>
                  <a:t>Change</a:t>
                </a:r>
                <a:r>
                  <a:rPr lang="en-US" sz="1100" baseline="0"/>
                  <a:t> in 3-Year Incr. TRx</a:t>
                </a:r>
                <a:r>
                  <a:rPr lang="en-US" sz="1100"/>
                  <a:t> (in '000)</a:t>
                </a:r>
              </a:p>
            </c:rich>
          </c:tx>
          <c:layout>
            <c:manualLayout>
              <c:xMode val="edge"/>
              <c:yMode val="edge"/>
              <c:x val="0.18205853425749718"/>
              <c:y val="0.93839935327405011"/>
            </c:manualLayout>
          </c:layout>
          <c:overlay val="0"/>
        </c:title>
        <c:numFmt formatCode="#,##0" sourceLinked="0"/>
        <c:majorTickMark val="none"/>
        <c:minorTickMark val="none"/>
        <c:tickLblPos val="high"/>
        <c:crossAx val="236496000"/>
        <c:crosses val="autoZero"/>
        <c:crossBetween val="between"/>
        <c:dispUnits>
          <c:builtInUnit val="thousand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Scenarios: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'All CasesOLD'!$B$3</c:f>
              <c:strCache>
                <c:ptCount val="1"/>
                <c:pt idx="0">
                  <c:v>Current</c:v>
                </c:pt>
              </c:strCache>
            </c:strRef>
          </c:tx>
          <c:spPr>
            <a:solidFill>
              <a:srgbClr val="FFFF99"/>
            </a:solidFill>
            <a:ln>
              <a:solidFill>
                <a:schemeClr val="tx1"/>
              </a:solidFill>
            </a:ln>
          </c:spPr>
          <c:invertIfNegative val="0"/>
          <c:dLbls>
            <c:delete val="1"/>
          </c:dLbls>
          <c:cat>
            <c:strRef>
              <c:f>'All CasesOLD'!$A$5:$A$12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CasesOLD'!$B$5:$B$12</c:f>
              <c:numCache>
                <c:formatCode>"$"0.0,,</c:formatCode>
                <c:ptCount val="8"/>
                <c:pt idx="0">
                  <c:v>5991499</c:v>
                </c:pt>
                <c:pt idx="1">
                  <c:v>15610435</c:v>
                </c:pt>
                <c:pt idx="2">
                  <c:v>22954000</c:v>
                </c:pt>
                <c:pt idx="3">
                  <c:v>15700000</c:v>
                </c:pt>
                <c:pt idx="4">
                  <c:v>3804716</c:v>
                </c:pt>
                <c:pt idx="5">
                  <c:v>4440000</c:v>
                </c:pt>
                <c:pt idx="6">
                  <c:v>7818984</c:v>
                </c:pt>
                <c:pt idx="7">
                  <c:v>4782666</c:v>
                </c:pt>
              </c:numCache>
            </c:numRef>
          </c:val>
        </c:ser>
        <c:ser>
          <c:idx val="3"/>
          <c:order val="1"/>
          <c:tx>
            <c:strRef>
              <c:f>'All CasesOLD'!$C$4:$D$4</c:f>
              <c:strCache>
                <c:ptCount val="1"/>
                <c:pt idx="0">
                  <c:v>Base</c:v>
                </c:pt>
              </c:strCache>
            </c:strRef>
          </c:tx>
          <c:spPr>
            <a:solidFill>
              <a:schemeClr val="accent3">
                <a:lumMod val="50000"/>
              </a:schemeClr>
            </a:solidFill>
            <a:ln>
              <a:solidFill>
                <a:schemeClr val="tx1"/>
              </a:solidFill>
            </a:ln>
          </c:spPr>
          <c:invertIfNegative val="0"/>
          <c:dLbls>
            <c:delete val="1"/>
          </c:dLbls>
          <c:cat>
            <c:strRef>
              <c:f>'All CasesOLD'!$A$5:$A$12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CasesOLD'!$C$5:$C$12</c:f>
              <c:numCache>
                <c:formatCode>"$"0.0,,</c:formatCode>
                <c:ptCount val="8"/>
                <c:pt idx="0">
                  <c:v>7788949</c:v>
                </c:pt>
                <c:pt idx="1">
                  <c:v>20293566</c:v>
                </c:pt>
                <c:pt idx="2">
                  <c:v>27437329</c:v>
                </c:pt>
                <c:pt idx="3">
                  <c:v>10990000</c:v>
                </c:pt>
                <c:pt idx="4">
                  <c:v>2663301</c:v>
                </c:pt>
                <c:pt idx="5">
                  <c:v>3108000</c:v>
                </c:pt>
                <c:pt idx="6">
                  <c:v>5473289</c:v>
                </c:pt>
                <c:pt idx="7">
                  <c:v>3347866</c:v>
                </c:pt>
              </c:numCache>
            </c:numRef>
          </c:val>
        </c:ser>
        <c:ser>
          <c:idx val="1"/>
          <c:order val="2"/>
          <c:tx>
            <c:strRef>
              <c:f>'All CasesOLD'!$E$4:$F$4</c:f>
              <c:strCache>
                <c:ptCount val="1"/>
                <c:pt idx="0">
                  <c:v>Competitive</c:v>
                </c:pt>
              </c:strCache>
            </c:strRef>
          </c:tx>
          <c:spPr>
            <a:ln>
              <a:solidFill>
                <a:schemeClr val="tx1"/>
              </a:solidFill>
            </a:ln>
          </c:spPr>
          <c:invertIfNegative val="0"/>
          <c:dLbls>
            <c:delete val="1"/>
          </c:dLbls>
          <c:cat>
            <c:strRef>
              <c:f>'All CasesOLD'!$A$5:$A$12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CasesOLD'!$E$5:$E$12</c:f>
              <c:numCache>
                <c:formatCode>"$"0.0,,</c:formatCode>
                <c:ptCount val="8"/>
                <c:pt idx="0">
                  <c:v>8388099</c:v>
                </c:pt>
                <c:pt idx="1">
                  <c:v>20293566</c:v>
                </c:pt>
                <c:pt idx="2">
                  <c:v>29840200</c:v>
                </c:pt>
                <c:pt idx="3">
                  <c:v>10990000</c:v>
                </c:pt>
                <c:pt idx="4">
                  <c:v>2663301</c:v>
                </c:pt>
                <c:pt idx="5">
                  <c:v>7548000</c:v>
                </c:pt>
                <c:pt idx="6">
                  <c:v>7975868</c:v>
                </c:pt>
                <c:pt idx="7">
                  <c:v>3347866</c:v>
                </c:pt>
              </c:numCache>
            </c:numRef>
          </c:val>
        </c:ser>
        <c:ser>
          <c:idx val="2"/>
          <c:order val="3"/>
          <c:tx>
            <c:strRef>
              <c:f>'All CasesOLD'!$G$4:$H$4</c:f>
              <c:strCache>
                <c:ptCount val="1"/>
                <c:pt idx="0">
                  <c:v>Historical</c:v>
                </c:pt>
              </c:strCache>
            </c:strRef>
          </c:tx>
          <c:spPr>
            <a:ln>
              <a:solidFill>
                <a:schemeClr val="tx1"/>
              </a:solidFill>
            </a:ln>
          </c:spPr>
          <c:invertIfNegative val="0"/>
          <c:dLbls>
            <c:delete val="1"/>
          </c:dLbls>
          <c:cat>
            <c:strRef>
              <c:f>'All CasesOLD'!$A$5:$A$12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CasesOLD'!$G$5:$G$12</c:f>
              <c:numCache>
                <c:formatCode>"$"0.0,,</c:formatCode>
                <c:ptCount val="8"/>
                <c:pt idx="0">
                  <c:v>9540261</c:v>
                </c:pt>
                <c:pt idx="1">
                  <c:v>24856488</c:v>
                </c:pt>
                <c:pt idx="2">
                  <c:v>49238768</c:v>
                </c:pt>
                <c:pt idx="3">
                  <c:v>14130000</c:v>
                </c:pt>
                <c:pt idx="4">
                  <c:v>3424244</c:v>
                </c:pt>
                <c:pt idx="5">
                  <c:v>3401442</c:v>
                </c:pt>
                <c:pt idx="6">
                  <c:v>8162993</c:v>
                </c:pt>
                <c:pt idx="7">
                  <c:v>4304399</c:v>
                </c:pt>
              </c:numCache>
            </c:numRef>
          </c:val>
        </c:ser>
        <c:dLbls>
          <c:dLblPos val="outEnd"/>
          <c:showLegendKey val="0"/>
          <c:showVal val="1"/>
          <c:showCatName val="0"/>
          <c:showSerName val="0"/>
          <c:showPercent val="0"/>
          <c:showBubbleSize val="0"/>
        </c:dLbls>
        <c:gapWidth val="161"/>
        <c:axId val="236571648"/>
        <c:axId val="236577536"/>
      </c:barChart>
      <c:catAx>
        <c:axId val="236571648"/>
        <c:scaling>
          <c:orientation val="maxMin"/>
        </c:scaling>
        <c:delete val="0"/>
        <c:axPos val="l"/>
        <c:majorTickMark val="out"/>
        <c:minorTickMark val="none"/>
        <c:tickLblPos val="nextTo"/>
        <c:txPr>
          <a:bodyPr/>
          <a:lstStyle/>
          <a:p>
            <a:pPr>
              <a:defRPr sz="1200"/>
            </a:pPr>
            <a:endParaRPr lang="en-US"/>
          </a:p>
        </c:txPr>
        <c:crossAx val="236577536"/>
        <c:crosses val="autoZero"/>
        <c:auto val="1"/>
        <c:lblAlgn val="ctr"/>
        <c:lblOffset val="100"/>
        <c:noMultiLvlLbl val="0"/>
      </c:catAx>
      <c:valAx>
        <c:axId val="236577536"/>
        <c:scaling>
          <c:orientation val="minMax"/>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236571648"/>
        <c:crosses val="autoZero"/>
        <c:crossBetween val="between"/>
        <c:majorUnit val="5000000"/>
        <c:dispUnits>
          <c:builtInUnit val="millions"/>
        </c:dispUnits>
      </c:valAx>
      <c:spPr>
        <a:ln>
          <a:solidFill>
            <a:schemeClr val="tx1"/>
          </a:solidFill>
        </a:ln>
      </c:spPr>
    </c:plotArea>
    <c:legend>
      <c:legendPos val="t"/>
      <c:layout>
        <c:manualLayout>
          <c:xMode val="edge"/>
          <c:yMode val="edge"/>
          <c:x val="0.24735430909235059"/>
          <c:y val="6.5612681536540568E-2"/>
          <c:w val="0.6357962767852624"/>
          <c:h val="5.104193006494053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All Scenarios: Change in Incr. TRx</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3"/>
          <c:order val="0"/>
          <c:tx>
            <c:strRef>
              <c:f>'All CasesOLD'!$P$4</c:f>
              <c:strCache>
                <c:ptCount val="1"/>
                <c:pt idx="0">
                  <c:v>Base</c:v>
                </c:pt>
              </c:strCache>
            </c:strRef>
          </c:tx>
          <c:spPr>
            <a:solidFill>
              <a:schemeClr val="accent3">
                <a:lumMod val="50000"/>
              </a:schemeClr>
            </a:solidFill>
            <a:ln>
              <a:solidFill>
                <a:schemeClr val="tx1"/>
              </a:solidFill>
            </a:ln>
          </c:spPr>
          <c:invertIfNegative val="0"/>
          <c:dLbls>
            <c:delete val="1"/>
          </c:dLbls>
          <c:cat>
            <c:strRef>
              <c:f>'All CasesOLD'!$A$5:$A$12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CasesOLD'!$P$5:$P$12</c:f>
              <c:numCache>
                <c:formatCode>"$"0.0,,</c:formatCode>
                <c:ptCount val="8"/>
                <c:pt idx="0">
                  <c:v>681253</c:v>
                </c:pt>
                <c:pt idx="1">
                  <c:v>799831</c:v>
                </c:pt>
                <c:pt idx="2">
                  <c:v>261470</c:v>
                </c:pt>
                <c:pt idx="3">
                  <c:v>-102439</c:v>
                </c:pt>
                <c:pt idx="4">
                  <c:v>-45170</c:v>
                </c:pt>
                <c:pt idx="5">
                  <c:v>-6075</c:v>
                </c:pt>
                <c:pt idx="6">
                  <c:v>-104430</c:v>
                </c:pt>
                <c:pt idx="7">
                  <c:v>-26656</c:v>
                </c:pt>
              </c:numCache>
            </c:numRef>
          </c:val>
        </c:ser>
        <c:ser>
          <c:idx val="1"/>
          <c:order val="1"/>
          <c:tx>
            <c:strRef>
              <c:f>'All CasesOLD'!$Q$4</c:f>
              <c:strCache>
                <c:ptCount val="1"/>
                <c:pt idx="0">
                  <c:v>Competitive</c:v>
                </c:pt>
              </c:strCache>
            </c:strRef>
          </c:tx>
          <c:spPr>
            <a:ln>
              <a:solidFill>
                <a:schemeClr val="tx1"/>
              </a:solidFill>
            </a:ln>
          </c:spPr>
          <c:invertIfNegative val="0"/>
          <c:dLbls>
            <c:delete val="1"/>
          </c:dLbls>
          <c:cat>
            <c:strRef>
              <c:f>'All CasesOLD'!$A$5:$A$12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CasesOLD'!$Q$5:$Q$12</c:f>
              <c:numCache>
                <c:formatCode>"$"0.0,,</c:formatCode>
                <c:ptCount val="8"/>
                <c:pt idx="0">
                  <c:v>907109</c:v>
                </c:pt>
                <c:pt idx="1">
                  <c:v>799831</c:v>
                </c:pt>
                <c:pt idx="2">
                  <c:v>395524</c:v>
                </c:pt>
                <c:pt idx="3">
                  <c:v>-102439</c:v>
                </c:pt>
                <c:pt idx="4">
                  <c:v>-45170</c:v>
                </c:pt>
                <c:pt idx="5">
                  <c:v>10286</c:v>
                </c:pt>
                <c:pt idx="6">
                  <c:v>6728</c:v>
                </c:pt>
                <c:pt idx="7">
                  <c:v>-26656</c:v>
                </c:pt>
              </c:numCache>
            </c:numRef>
          </c:val>
        </c:ser>
        <c:ser>
          <c:idx val="2"/>
          <c:order val="2"/>
          <c:tx>
            <c:strRef>
              <c:f>'All CasesOLD'!$R$4</c:f>
              <c:strCache>
                <c:ptCount val="1"/>
                <c:pt idx="0">
                  <c:v>Historical</c:v>
                </c:pt>
              </c:strCache>
            </c:strRef>
          </c:tx>
          <c:spPr>
            <a:ln>
              <a:solidFill>
                <a:schemeClr val="tx1"/>
              </a:solidFill>
            </a:ln>
          </c:spPr>
          <c:invertIfNegative val="0"/>
          <c:dLbls>
            <c:delete val="1"/>
          </c:dLbls>
          <c:cat>
            <c:strRef>
              <c:f>'All CasesOLD'!$A$5:$A$12</c:f>
              <c:strCache>
                <c:ptCount val="8"/>
                <c:pt idx="0">
                  <c:v>Samples - JAN</c:v>
                </c:pt>
                <c:pt idx="1">
                  <c:v>Samples - JMT</c:v>
                </c:pt>
                <c:pt idx="2">
                  <c:v>HCC</c:v>
                </c:pt>
                <c:pt idx="3">
                  <c:v>Adherence</c:v>
                </c:pt>
                <c:pt idx="4">
                  <c:v>Vouchers</c:v>
                </c:pt>
                <c:pt idx="5">
                  <c:v>MMF</c:v>
                </c:pt>
                <c:pt idx="6">
                  <c:v>MCM</c:v>
                </c:pt>
                <c:pt idx="7">
                  <c:v>Phar. Acquisition</c:v>
                </c:pt>
              </c:strCache>
            </c:strRef>
          </c:cat>
          <c:val>
            <c:numRef>
              <c:f>'All CasesOLD'!$R$5:$R$12</c:f>
              <c:numCache>
                <c:formatCode>"$"0.0,,</c:formatCode>
                <c:ptCount val="8"/>
                <c:pt idx="0">
                  <c:v>1339703</c:v>
                </c:pt>
                <c:pt idx="1">
                  <c:v>1579589</c:v>
                </c:pt>
                <c:pt idx="2">
                  <c:v>1336494</c:v>
                </c:pt>
                <c:pt idx="3">
                  <c:v>-33610</c:v>
                </c:pt>
                <c:pt idx="4">
                  <c:v>-15057</c:v>
                </c:pt>
                <c:pt idx="5">
                  <c:v>-4681</c:v>
                </c:pt>
                <c:pt idx="6">
                  <c:v>14712</c:v>
                </c:pt>
                <c:pt idx="7">
                  <c:v>-8816</c:v>
                </c:pt>
              </c:numCache>
            </c:numRef>
          </c:val>
        </c:ser>
        <c:dLbls>
          <c:dLblPos val="outEnd"/>
          <c:showLegendKey val="0"/>
          <c:showVal val="1"/>
          <c:showCatName val="0"/>
          <c:showSerName val="0"/>
          <c:showPercent val="0"/>
          <c:showBubbleSize val="0"/>
        </c:dLbls>
        <c:gapWidth val="161"/>
        <c:axId val="236604800"/>
        <c:axId val="236614784"/>
      </c:barChart>
      <c:catAx>
        <c:axId val="236604800"/>
        <c:scaling>
          <c:orientation val="maxMin"/>
        </c:scaling>
        <c:delete val="0"/>
        <c:axPos val="l"/>
        <c:majorTickMark val="out"/>
        <c:minorTickMark val="none"/>
        <c:tickLblPos val="low"/>
        <c:txPr>
          <a:bodyPr/>
          <a:lstStyle/>
          <a:p>
            <a:pPr>
              <a:defRPr sz="1200"/>
            </a:pPr>
            <a:endParaRPr lang="en-US"/>
          </a:p>
        </c:txPr>
        <c:crossAx val="236614784"/>
        <c:crosses val="autoZero"/>
        <c:auto val="1"/>
        <c:lblAlgn val="ctr"/>
        <c:lblOffset val="100"/>
        <c:noMultiLvlLbl val="0"/>
      </c:catAx>
      <c:valAx>
        <c:axId val="236614784"/>
        <c:scaling>
          <c:orientation val="minMax"/>
        </c:scaling>
        <c:delete val="0"/>
        <c:axPos val="t"/>
        <c:majorGridlines/>
        <c:title>
          <c:tx>
            <c:rich>
              <a:bodyPr/>
              <a:lstStyle/>
              <a:p>
                <a:pPr>
                  <a:defRPr sz="1200"/>
                </a:pPr>
                <a:r>
                  <a:rPr lang="en-US" sz="1200"/>
                  <a:t>Change in 3-Year Incr. TRx (in '000)</a:t>
                </a:r>
              </a:p>
            </c:rich>
          </c:tx>
          <c:layout>
            <c:manualLayout>
              <c:xMode val="edge"/>
              <c:yMode val="edge"/>
              <c:x val="0.35442561595078986"/>
              <c:y val="0.93718428960382938"/>
            </c:manualLayout>
          </c:layout>
          <c:overlay val="0"/>
        </c:title>
        <c:numFmt formatCode="#,##0" sourceLinked="0"/>
        <c:majorTickMark val="none"/>
        <c:minorTickMark val="none"/>
        <c:tickLblPos val="high"/>
        <c:crossAx val="236604800"/>
        <c:crosses val="autoZero"/>
        <c:crossBetween val="between"/>
        <c:dispUnits>
          <c:builtInUnit val="thousands"/>
        </c:dispUnits>
      </c:valAx>
      <c:spPr>
        <a:ln>
          <a:solidFill>
            <a:schemeClr val="tx1"/>
          </a:solidFill>
        </a:ln>
      </c:spPr>
    </c:plotArea>
    <c:legend>
      <c:legendPos val="t"/>
      <c:layout>
        <c:manualLayout>
          <c:xMode val="edge"/>
          <c:yMode val="edge"/>
          <c:x val="0.24735430909235059"/>
          <c:y val="6.5612681536540568E-2"/>
          <c:w val="0.6357962767852624"/>
          <c:h val="5.104193006494053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Custom Case: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'Custom Case'!$B$3</c:f>
              <c:strCache>
                <c:ptCount val="1"/>
                <c:pt idx="0">
                  <c:v>Current</c:v>
                </c:pt>
              </c:strCache>
            </c:strRef>
          </c:tx>
          <c:spPr>
            <a:solidFill>
              <a:srgbClr val="FFFF99"/>
            </a:solidFill>
            <a:ln>
              <a:solidFill>
                <a:schemeClr val="tx1"/>
              </a:solidFill>
            </a:ln>
          </c:spPr>
          <c:invertIfNegative val="0"/>
          <c:dLbls>
            <c:dLbl>
              <c:idx val="4"/>
              <c:layout>
                <c:manualLayout>
                  <c:x val="-8.0667626138877652E-2"/>
                  <c:y val="2.1218042975024242E-7"/>
                </c:manualLayout>
              </c:layout>
              <c:dLblPos val="outEnd"/>
              <c:showLegendKey val="0"/>
              <c:showVal val="1"/>
              <c:showCatName val="0"/>
              <c:showSerName val="0"/>
              <c:showPercent val="0"/>
              <c:showBubbleSize val="0"/>
            </c:dLbl>
            <c:dLbl>
              <c:idx val="5"/>
              <c:layout>
                <c:manualLayout>
                  <c:x val="-7.0263498029513677E-2"/>
                  <c:y val="2.1218042975024242E-7"/>
                </c:manualLayout>
              </c:layout>
              <c:dLblPos val="outEnd"/>
              <c:showLegendKey val="0"/>
              <c:showVal val="1"/>
              <c:showCatName val="0"/>
              <c:showSerName val="0"/>
              <c:showPercent val="0"/>
              <c:showBubbleSize val="0"/>
            </c:dLbl>
            <c:dLbl>
              <c:idx val="7"/>
              <c:layout>
                <c:manualLayout>
                  <c:x val="-7.6675111608027854E-2"/>
                  <c:y val="4.2436085950048484E-7"/>
                </c:manualLayout>
              </c:layout>
              <c:dLblPos val="outEnd"/>
              <c:showLegendKey val="0"/>
              <c:showVal val="1"/>
              <c:showCatName val="0"/>
              <c:showSerName val="0"/>
              <c:showPercent val="0"/>
              <c:showBubbleSize val="0"/>
            </c:dLbl>
            <c:numFmt formatCode="&quot;$&quot;#,##0.0" sourceLinked="0"/>
            <c:dLblPos val="ctr"/>
            <c:showLegendKey val="0"/>
            <c:showVal val="1"/>
            <c:showCatName val="0"/>
            <c:showSerName val="0"/>
            <c:showPercent val="0"/>
            <c:showBubbleSize val="0"/>
            <c:showLeaderLines val="0"/>
          </c:dLbls>
          <c:errBars>
            <c:errBarType val="both"/>
            <c:errValType val="cust"/>
            <c:noEndCap val="0"/>
            <c:plus>
              <c:numRef>
                <c:f>'Custom Case'!$P$4:$P$11</c:f>
                <c:numCache>
                  <c:formatCode>General</c:formatCode>
                  <c:ptCount val="8"/>
                  <c:pt idx="0">
                    <c:v>1198300</c:v>
                  </c:pt>
                  <c:pt idx="1">
                    <c:v>3122087</c:v>
                  </c:pt>
                  <c:pt idx="2">
                    <c:v>13857696</c:v>
                  </c:pt>
                  <c:pt idx="3">
                    <c:v>781898</c:v>
                  </c:pt>
                  <c:pt idx="4">
                    <c:v>380472</c:v>
                  </c:pt>
                  <c:pt idx="5">
                    <c:v>1464055</c:v>
                  </c:pt>
                  <c:pt idx="6">
                    <c:v>800000</c:v>
                  </c:pt>
                  <c:pt idx="7">
                    <c:v>1813529</c:v>
                  </c:pt>
                </c:numCache>
              </c:numRef>
            </c:plus>
            <c:minus>
              <c:numRef>
                <c:f>'Custom Case'!$O$4:$O$11</c:f>
                <c:numCache>
                  <c:formatCode>General</c:formatCode>
                  <c:ptCount val="8"/>
                  <c:pt idx="0">
                    <c:v>1198300</c:v>
                  </c:pt>
                  <c:pt idx="1">
                    <c:v>3122087</c:v>
                  </c:pt>
                  <c:pt idx="2">
                    <c:v>0</c:v>
                  </c:pt>
                  <c:pt idx="3">
                    <c:v>1563797</c:v>
                  </c:pt>
                  <c:pt idx="4">
                    <c:v>380472</c:v>
                  </c:pt>
                  <c:pt idx="5">
                    <c:v>0</c:v>
                  </c:pt>
                  <c:pt idx="6">
                    <c:v>3700000</c:v>
                  </c:pt>
                  <c:pt idx="7">
                    <c:v>0</c:v>
                  </c:pt>
                </c:numCache>
              </c:numRef>
            </c:minus>
            <c:spPr>
              <a:ln w="12700"/>
            </c:spPr>
          </c:errBars>
          <c:cat>
            <c:strRef>
              <c:f>'Custom Case'!$A$4:$A$11</c:f>
              <c:strCache>
                <c:ptCount val="8"/>
                <c:pt idx="0">
                  <c:v>Samples - JAN</c:v>
                </c:pt>
                <c:pt idx="1">
                  <c:v>Samples - JMT</c:v>
                </c:pt>
                <c:pt idx="2">
                  <c:v>HCC Media</c:v>
                </c:pt>
                <c:pt idx="3">
                  <c:v>MCM</c:v>
                </c:pt>
                <c:pt idx="4">
                  <c:v>Vouchers</c:v>
                </c:pt>
                <c:pt idx="5">
                  <c:v>Phar. Acquisition</c:v>
                </c:pt>
                <c:pt idx="6">
                  <c:v>Adherence</c:v>
                </c:pt>
                <c:pt idx="7">
                  <c:v>MMF</c:v>
                </c:pt>
              </c:strCache>
            </c:strRef>
          </c:cat>
          <c:val>
            <c:numRef>
              <c:f>'Custom Case'!$B$4:$B$11</c:f>
              <c:numCache>
                <c:formatCode>"$"0.0,,</c:formatCode>
                <c:ptCount val="8"/>
                <c:pt idx="0">
                  <c:v>5991499</c:v>
                </c:pt>
                <c:pt idx="1">
                  <c:v>15610435</c:v>
                </c:pt>
                <c:pt idx="2">
                  <c:v>22954000</c:v>
                </c:pt>
                <c:pt idx="3">
                  <c:v>7818984</c:v>
                </c:pt>
                <c:pt idx="4">
                  <c:v>3804716</c:v>
                </c:pt>
                <c:pt idx="5">
                  <c:v>3535945</c:v>
                </c:pt>
                <c:pt idx="6">
                  <c:v>15700000</c:v>
                </c:pt>
                <c:pt idx="7">
                  <c:v>4440000</c:v>
                </c:pt>
              </c:numCache>
            </c:numRef>
          </c:val>
        </c:ser>
        <c:ser>
          <c:idx val="3"/>
          <c:order val="1"/>
          <c:tx>
            <c:strRef>
              <c:f>'Custom Case'!$E$3</c:f>
              <c:strCache>
                <c:ptCount val="1"/>
                <c:pt idx="0">
                  <c:v>Optimal</c:v>
                </c:pt>
              </c:strCache>
            </c:strRef>
          </c:tx>
          <c:spPr>
            <a:solidFill>
              <a:schemeClr val="accent3">
                <a:lumMod val="50000"/>
              </a:schemeClr>
            </a:solidFill>
            <a:ln>
              <a:solidFill>
                <a:schemeClr val="tx1"/>
              </a:solidFill>
            </a:ln>
          </c:spPr>
          <c:invertIfNegative val="0"/>
          <c:dLbls>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'Custom Case'!$A$4:$A$11</c:f>
              <c:strCache>
                <c:ptCount val="8"/>
                <c:pt idx="0">
                  <c:v>Samples - JAN</c:v>
                </c:pt>
                <c:pt idx="1">
                  <c:v>Samples - JMT</c:v>
                </c:pt>
                <c:pt idx="2">
                  <c:v>HCC Media</c:v>
                </c:pt>
                <c:pt idx="3">
                  <c:v>MCM</c:v>
                </c:pt>
                <c:pt idx="4">
                  <c:v>Vouchers</c:v>
                </c:pt>
                <c:pt idx="5">
                  <c:v>Phar. Acquisition</c:v>
                </c:pt>
                <c:pt idx="6">
                  <c:v>Adherence</c:v>
                </c:pt>
                <c:pt idx="7">
                  <c:v>MMF</c:v>
                </c:pt>
              </c:strCache>
            </c:strRef>
          </c:cat>
          <c:val>
            <c:numRef>
              <c:f>'Custom Case'!$E$4:$E$11</c:f>
              <c:numCache>
                <c:formatCode>"$"0.0,,</c:formatCode>
                <c:ptCount val="8"/>
                <c:pt idx="0">
                  <c:v>7189799</c:v>
                </c:pt>
                <c:pt idx="1">
                  <c:v>18732522</c:v>
                </c:pt>
                <c:pt idx="2">
                  <c:v>34168776</c:v>
                </c:pt>
                <c:pt idx="3">
                  <c:v>6255187</c:v>
                </c:pt>
                <c:pt idx="4">
                  <c:v>3424244</c:v>
                </c:pt>
                <c:pt idx="5">
                  <c:v>3535945</c:v>
                </c:pt>
                <c:pt idx="6">
                  <c:v>12000000</c:v>
                </c:pt>
                <c:pt idx="7">
                  <c:v>4440000</c:v>
                </c:pt>
              </c:numCache>
            </c:numRef>
          </c:val>
        </c:ser>
        <c:dLbls>
          <c:dLblPos val="outEnd"/>
          <c:showLegendKey val="0"/>
          <c:showVal val="1"/>
          <c:showCatName val="0"/>
          <c:showSerName val="0"/>
          <c:showPercent val="0"/>
          <c:showBubbleSize val="0"/>
        </c:dLbls>
        <c:gapWidth val="50"/>
        <c:axId val="236898560"/>
        <c:axId val="236916736"/>
      </c:barChart>
      <c:catAx>
        <c:axId val="236898560"/>
        <c:scaling>
          <c:orientation val="maxMin"/>
        </c:scaling>
        <c:delete val="0"/>
        <c:axPos val="l"/>
        <c:majorTickMark val="out"/>
        <c:minorTickMark val="none"/>
        <c:tickLblPos val="nextTo"/>
        <c:txPr>
          <a:bodyPr/>
          <a:lstStyle/>
          <a:p>
            <a:pPr>
              <a:defRPr sz="1200"/>
            </a:pPr>
            <a:endParaRPr lang="en-US"/>
          </a:p>
        </c:txPr>
        <c:crossAx val="236916736"/>
        <c:crosses val="autoZero"/>
        <c:auto val="1"/>
        <c:lblAlgn val="ctr"/>
        <c:lblOffset val="100"/>
        <c:noMultiLvlLbl val="0"/>
      </c:catAx>
      <c:valAx>
        <c:axId val="236916736"/>
        <c:scaling>
          <c:orientation val="minMax"/>
          <c:max val="4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236898560"/>
        <c:crosses val="autoZero"/>
        <c:crossBetween val="between"/>
        <c:majorUnit val="5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289560</xdr:colOff>
      <xdr:row>16</xdr:row>
      <xdr:rowOff>38100</xdr:rowOff>
    </xdr:from>
    <xdr:to>
      <xdr:col>14</xdr:col>
      <xdr:colOff>632460</xdr:colOff>
      <xdr:row>42</xdr:row>
      <xdr:rowOff>0</xdr:rowOff>
    </xdr:to>
    <xdr:grpSp>
      <xdr:nvGrpSpPr>
        <xdr:cNvPr id="5" name="Group 4"/>
        <xdr:cNvGrpSpPr/>
      </xdr:nvGrpSpPr>
      <xdr:grpSpPr>
        <a:xfrm>
          <a:off x="289560" y="3383280"/>
          <a:ext cx="8496300" cy="4716780"/>
          <a:chOff x="289560" y="3383280"/>
          <a:chExt cx="8496300" cy="4716780"/>
        </a:xfrm>
      </xdr:grpSpPr>
      <xdr:graphicFrame macro="">
        <xdr:nvGraphicFramePr>
          <xdr:cNvPr id="3" name="Chart 2"/>
          <xdr:cNvGraphicFramePr/>
        </xdr:nvGraphicFramePr>
        <xdr:xfrm>
          <a:off x="289560" y="338709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349240" y="338328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289560</xdr:colOff>
      <xdr:row>16</xdr:row>
      <xdr:rowOff>38100</xdr:rowOff>
    </xdr:from>
    <xdr:to>
      <xdr:col>14</xdr:col>
      <xdr:colOff>632460</xdr:colOff>
      <xdr:row>42</xdr:row>
      <xdr:rowOff>0</xdr:rowOff>
    </xdr:to>
    <xdr:grpSp>
      <xdr:nvGrpSpPr>
        <xdr:cNvPr id="2" name="Group 1"/>
        <xdr:cNvGrpSpPr/>
      </xdr:nvGrpSpPr>
      <xdr:grpSpPr>
        <a:xfrm>
          <a:off x="289560" y="3375660"/>
          <a:ext cx="8496300" cy="4716780"/>
          <a:chOff x="213360" y="2941320"/>
          <a:chExt cx="8496300" cy="4716780"/>
        </a:xfrm>
      </xdr:grpSpPr>
      <xdr:graphicFrame macro="">
        <xdr:nvGraphicFramePr>
          <xdr:cNvPr id="3" name="Chart 2"/>
          <xdr:cNvGraphicFramePr/>
        </xdr:nvGraphicFramePr>
        <xdr:xfrm>
          <a:off x="213360" y="294513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273040" y="294132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289560</xdr:colOff>
      <xdr:row>16</xdr:row>
      <xdr:rowOff>38100</xdr:rowOff>
    </xdr:from>
    <xdr:to>
      <xdr:col>14</xdr:col>
      <xdr:colOff>632460</xdr:colOff>
      <xdr:row>42</xdr:row>
      <xdr:rowOff>0</xdr:rowOff>
    </xdr:to>
    <xdr:grpSp>
      <xdr:nvGrpSpPr>
        <xdr:cNvPr id="2" name="Group 1"/>
        <xdr:cNvGrpSpPr/>
      </xdr:nvGrpSpPr>
      <xdr:grpSpPr>
        <a:xfrm>
          <a:off x="289560" y="3390900"/>
          <a:ext cx="8496300" cy="4716780"/>
          <a:chOff x="213360" y="2941320"/>
          <a:chExt cx="8496300" cy="4716780"/>
        </a:xfrm>
      </xdr:grpSpPr>
      <xdr:graphicFrame macro="">
        <xdr:nvGraphicFramePr>
          <xdr:cNvPr id="3" name="Chart 2"/>
          <xdr:cNvGraphicFramePr/>
        </xdr:nvGraphicFramePr>
        <xdr:xfrm>
          <a:off x="213360" y="294513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273040" y="294132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289560</xdr:colOff>
      <xdr:row>17</xdr:row>
      <xdr:rowOff>41910</xdr:rowOff>
    </xdr:from>
    <xdr:to>
      <xdr:col>18</xdr:col>
      <xdr:colOff>296695</xdr:colOff>
      <xdr:row>45</xdr:row>
      <xdr:rowOff>34290</xdr:rowOff>
    </xdr:to>
    <xdr:grpSp>
      <xdr:nvGrpSpPr>
        <xdr:cNvPr id="3" name="Group 2"/>
        <xdr:cNvGrpSpPr/>
      </xdr:nvGrpSpPr>
      <xdr:grpSpPr>
        <a:xfrm>
          <a:off x="289560" y="3303270"/>
          <a:ext cx="10652275" cy="5113020"/>
          <a:chOff x="289560" y="3135630"/>
          <a:chExt cx="10484635" cy="5113020"/>
        </a:xfrm>
      </xdr:grpSpPr>
      <xdr:graphicFrame macro="">
        <xdr:nvGraphicFramePr>
          <xdr:cNvPr id="2" name="Chart 1"/>
          <xdr:cNvGraphicFramePr/>
        </xdr:nvGraphicFramePr>
        <xdr:xfrm>
          <a:off x="289560" y="3135630"/>
          <a:ext cx="5234455" cy="510159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xdr:cNvGraphicFramePr>
            <a:graphicFrameLocks/>
          </xdr:cNvGraphicFramePr>
        </xdr:nvGraphicFramePr>
        <xdr:xfrm>
          <a:off x="5539740" y="3147060"/>
          <a:ext cx="5234455" cy="510159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289560</xdr:colOff>
      <xdr:row>16</xdr:row>
      <xdr:rowOff>38100</xdr:rowOff>
    </xdr:from>
    <xdr:to>
      <xdr:col>14</xdr:col>
      <xdr:colOff>632460</xdr:colOff>
      <xdr:row>42</xdr:row>
      <xdr:rowOff>0</xdr:rowOff>
    </xdr:to>
    <xdr:grpSp>
      <xdr:nvGrpSpPr>
        <xdr:cNvPr id="2" name="Group 1"/>
        <xdr:cNvGrpSpPr/>
      </xdr:nvGrpSpPr>
      <xdr:grpSpPr>
        <a:xfrm>
          <a:off x="289560" y="3383280"/>
          <a:ext cx="8496300" cy="4716780"/>
          <a:chOff x="289560" y="3383280"/>
          <a:chExt cx="8496300" cy="4716780"/>
        </a:xfrm>
      </xdr:grpSpPr>
      <xdr:graphicFrame macro="">
        <xdr:nvGraphicFramePr>
          <xdr:cNvPr id="3" name="Chart 2"/>
          <xdr:cNvGraphicFramePr/>
        </xdr:nvGraphicFramePr>
        <xdr:xfrm>
          <a:off x="289560" y="338709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349240" y="338328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2</xdr:row>
      <xdr:rowOff>0</xdr:rowOff>
    </xdr:from>
    <xdr:to>
      <xdr:col>17</xdr:col>
      <xdr:colOff>365760</xdr:colOff>
      <xdr:row>40</xdr:row>
      <xdr:rowOff>167640</xdr:rowOff>
    </xdr:to>
    <xdr:grpSp>
      <xdr:nvGrpSpPr>
        <xdr:cNvPr id="11" name="Group 10"/>
        <xdr:cNvGrpSpPr/>
      </xdr:nvGrpSpPr>
      <xdr:grpSpPr>
        <a:xfrm>
          <a:off x="38100" y="365760"/>
          <a:ext cx="10690860" cy="7117080"/>
          <a:chOff x="38100" y="365760"/>
          <a:chExt cx="10690860" cy="7117080"/>
        </a:xfrm>
      </xdr:grpSpPr>
      <xdr:graphicFrame macro="">
        <xdr:nvGraphicFramePr>
          <xdr:cNvPr id="2" name="Chart 1"/>
          <xdr:cNvGraphicFramePr>
            <a:graphicFrameLocks/>
          </xdr:cNvGraphicFramePr>
        </xdr:nvGraphicFramePr>
        <xdr:xfrm>
          <a:off x="38100" y="373380"/>
          <a:ext cx="5288280" cy="3429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5356860" y="365760"/>
          <a:ext cx="5356860" cy="34366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38100" y="3825240"/>
          <a:ext cx="5303520" cy="36576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5356860" y="3817620"/>
          <a:ext cx="5372100" cy="36652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45720</xdr:colOff>
      <xdr:row>41</xdr:row>
      <xdr:rowOff>68580</xdr:rowOff>
    </xdr:from>
    <xdr:to>
      <xdr:col>17</xdr:col>
      <xdr:colOff>381000</xdr:colOff>
      <xdr:row>80</xdr:row>
      <xdr:rowOff>91440</xdr:rowOff>
    </xdr:to>
    <xdr:grpSp>
      <xdr:nvGrpSpPr>
        <xdr:cNvPr id="12" name="Group 11"/>
        <xdr:cNvGrpSpPr/>
      </xdr:nvGrpSpPr>
      <xdr:grpSpPr>
        <a:xfrm>
          <a:off x="45720" y="7566660"/>
          <a:ext cx="10698480" cy="7155180"/>
          <a:chOff x="45720" y="7566660"/>
          <a:chExt cx="10698480" cy="7155180"/>
        </a:xfrm>
      </xdr:grpSpPr>
      <xdr:graphicFrame macro="">
        <xdr:nvGraphicFramePr>
          <xdr:cNvPr id="6" name="Chart 5"/>
          <xdr:cNvGraphicFramePr>
            <a:graphicFrameLocks/>
          </xdr:cNvGraphicFramePr>
        </xdr:nvGraphicFramePr>
        <xdr:xfrm>
          <a:off x="45720" y="7566660"/>
          <a:ext cx="5311140" cy="36118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xdr:cNvGraphicFramePr>
            <a:graphicFrameLocks/>
          </xdr:cNvGraphicFramePr>
        </xdr:nvGraphicFramePr>
        <xdr:xfrm>
          <a:off x="5379720" y="7574280"/>
          <a:ext cx="5341620" cy="361188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xdr:cNvGraphicFramePr>
            <a:graphicFrameLocks/>
          </xdr:cNvGraphicFramePr>
        </xdr:nvGraphicFramePr>
        <xdr:xfrm>
          <a:off x="53340" y="11193780"/>
          <a:ext cx="5303520" cy="352806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xdr:cNvGraphicFramePr>
            <a:graphicFrameLocks/>
          </xdr:cNvGraphicFramePr>
        </xdr:nvGraphicFramePr>
        <xdr:xfrm>
          <a:off x="5379720" y="11209020"/>
          <a:ext cx="5364480" cy="3505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60960</xdr:colOff>
      <xdr:row>8</xdr:row>
      <xdr:rowOff>3810</xdr:rowOff>
    </xdr:from>
    <xdr:to>
      <xdr:col>13</xdr:col>
      <xdr:colOff>502920</xdr:colOff>
      <xdr:row>26</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371474</xdr:colOff>
      <xdr:row>5</xdr:row>
      <xdr:rowOff>76200</xdr:rowOff>
    </xdr:from>
    <xdr:to>
      <xdr:col>17</xdr:col>
      <xdr:colOff>561975</xdr:colOff>
      <xdr:row>26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5</xdr:row>
      <xdr:rowOff>80961</xdr:rowOff>
    </xdr:from>
    <xdr:to>
      <xdr:col>8</xdr:col>
      <xdr:colOff>304800</xdr:colOff>
      <xdr:row>26</xdr:row>
      <xdr:rowOff>9524</xdr:rowOff>
    </xdr:to>
    <xdr:graphicFrame macro="">
      <xdr:nvGraphicFramePr>
        <xdr:cNvPr id="3" name="Chart 2" titl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581025</xdr:colOff>
      <xdr:row>8</xdr:row>
      <xdr:rowOff>76200</xdr:rowOff>
    </xdr:from>
    <xdr:to>
      <xdr:col>4</xdr:col>
      <xdr:colOff>123825</xdr:colOff>
      <xdr:row>8</xdr:row>
      <xdr:rowOff>171450</xdr:rowOff>
    </xdr:to>
    <xdr:cxnSp macro="">
      <xdr:nvCxnSpPr>
        <xdr:cNvPr id="4" name="Straight Arrow Connector 3"/>
        <xdr:cNvCxnSpPr/>
      </xdr:nvCxnSpPr>
      <xdr:spPr>
        <a:xfrm flipV="1">
          <a:off x="2798445" y="2156460"/>
          <a:ext cx="152400" cy="95250"/>
        </a:xfrm>
        <a:prstGeom prst="straightConnector1">
          <a:avLst/>
        </a:prstGeom>
        <a:ln>
          <a:solidFill>
            <a:schemeClr val="tx2"/>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590550</xdr:colOff>
      <xdr:row>8</xdr:row>
      <xdr:rowOff>180975</xdr:rowOff>
    </xdr:from>
    <xdr:to>
      <xdr:col>4</xdr:col>
      <xdr:colOff>180975</xdr:colOff>
      <xdr:row>9</xdr:row>
      <xdr:rowOff>9525</xdr:rowOff>
    </xdr:to>
    <xdr:cxnSp macro="">
      <xdr:nvCxnSpPr>
        <xdr:cNvPr id="5" name="Straight Arrow Connector 4"/>
        <xdr:cNvCxnSpPr/>
      </xdr:nvCxnSpPr>
      <xdr:spPr>
        <a:xfrm flipV="1">
          <a:off x="2807970" y="2261235"/>
          <a:ext cx="200025" cy="11430"/>
        </a:xfrm>
        <a:prstGeom prst="straightConnector1">
          <a:avLst/>
        </a:prstGeom>
        <a:ln>
          <a:solidFill>
            <a:schemeClr val="accent1">
              <a:lumMod val="60000"/>
              <a:lumOff val="40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504825</xdr:colOff>
      <xdr:row>9</xdr:row>
      <xdr:rowOff>66675</xdr:rowOff>
    </xdr:from>
    <xdr:to>
      <xdr:col>4</xdr:col>
      <xdr:colOff>257175</xdr:colOff>
      <xdr:row>9</xdr:row>
      <xdr:rowOff>76200</xdr:rowOff>
    </xdr:to>
    <xdr:cxnSp macro="">
      <xdr:nvCxnSpPr>
        <xdr:cNvPr id="6" name="Straight Arrow Connector 5"/>
        <xdr:cNvCxnSpPr/>
      </xdr:nvCxnSpPr>
      <xdr:spPr>
        <a:xfrm>
          <a:off x="2722245" y="2329815"/>
          <a:ext cx="361950" cy="9525"/>
        </a:xfrm>
        <a:prstGeom prst="straightConnector1">
          <a:avLst/>
        </a:prstGeom>
        <a:ln>
          <a:solidFill>
            <a:schemeClr val="accent3"/>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keting%20Mix%20PI/InvOpt/P2%202014%20AB/Promo/Diabetes%20Deep%20Dive/Optimize/Allocation/Jantot_2013Spend_Alloc_HIST2_V4_Se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iab_Alloc_PPT_Support_v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 Idvl"/>
      <sheetName val="Charts - Idvl IRev"/>
      <sheetName val="Chart - Combined"/>
      <sheetName val="JJ_Notes_1"/>
      <sheetName val="JJ_Notes_2"/>
      <sheetName val="Case Notes"/>
      <sheetName val="Sensitivity"/>
      <sheetName val="JJ_Optim_Scenario"/>
      <sheetName val="JANSample"/>
      <sheetName val="JMTSample"/>
      <sheetName val="TOTSample"/>
      <sheetName val="JJVCH"/>
      <sheetName val="JJMMF"/>
      <sheetName val="JJHCC"/>
      <sheetName val="JJMCM"/>
      <sheetName val="JJHCC_ACQ"/>
      <sheetName val="JJHCC_ADH"/>
      <sheetName val="Fn.Templates ==&gt;"/>
      <sheetName val="FT_SCurveEst"/>
      <sheetName val="FT_Equation"/>
      <sheetName val="FT_Interpolate"/>
      <sheetName val="FT_SCurve3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F2" t="str">
            <v>Incr. TRx</v>
          </cell>
        </row>
        <row r="9">
          <cell r="B9">
            <v>4793199.2</v>
          </cell>
          <cell r="C9">
            <v>7189798.7999999998</v>
          </cell>
          <cell r="D9">
            <v>7189798.7999999998</v>
          </cell>
          <cell r="F9">
            <v>2765547.9922391665</v>
          </cell>
          <cell r="G9">
            <v>5991499</v>
          </cell>
          <cell r="I9">
            <v>2310765.2787946975</v>
          </cell>
        </row>
        <row r="23">
          <cell r="A23">
            <v>0</v>
          </cell>
          <cell r="C23">
            <v>0</v>
          </cell>
        </row>
        <row r="24">
          <cell r="A24">
            <v>750000</v>
          </cell>
          <cell r="C24">
            <v>292618.45056716667</v>
          </cell>
        </row>
        <row r="25">
          <cell r="A25">
            <v>1500000</v>
          </cell>
          <cell r="C25">
            <v>584274.49594190461</v>
          </cell>
        </row>
        <row r="26">
          <cell r="A26">
            <v>2250000</v>
          </cell>
          <cell r="C26">
            <v>874968.13612421392</v>
          </cell>
        </row>
        <row r="27">
          <cell r="A27">
            <v>3000000</v>
          </cell>
          <cell r="C27">
            <v>1164699.3711140943</v>
          </cell>
        </row>
        <row r="28">
          <cell r="A28">
            <v>3750000</v>
          </cell>
          <cell r="C28">
            <v>1453468.2009115461</v>
          </cell>
        </row>
        <row r="29">
          <cell r="A29">
            <v>4500000</v>
          </cell>
          <cell r="C29">
            <v>1741274.625516569</v>
          </cell>
        </row>
        <row r="30">
          <cell r="A30">
            <v>5250000</v>
          </cell>
          <cell r="C30">
            <v>2028118.6449291632</v>
          </cell>
        </row>
        <row r="31">
          <cell r="A31">
            <v>6000000</v>
          </cell>
          <cell r="C31">
            <v>2314000.2591493283</v>
          </cell>
        </row>
        <row r="32">
          <cell r="A32">
            <v>6750000</v>
          </cell>
          <cell r="C32">
            <v>2598919.4681770657</v>
          </cell>
        </row>
        <row r="33">
          <cell r="A33">
            <v>7500000</v>
          </cell>
          <cell r="C33">
            <v>2882876.2720123734</v>
          </cell>
        </row>
        <row r="34">
          <cell r="A34">
            <v>8250000</v>
          </cell>
          <cell r="C34">
            <v>3165870.6706552524</v>
          </cell>
        </row>
        <row r="35">
          <cell r="A35">
            <v>9000000</v>
          </cell>
          <cell r="C35">
            <v>3447902.6641057036</v>
          </cell>
        </row>
        <row r="36">
          <cell r="A36">
            <v>9750000</v>
          </cell>
          <cell r="C36">
            <v>3728972.2523637251</v>
          </cell>
        </row>
        <row r="37">
          <cell r="A37">
            <v>10500000</v>
          </cell>
          <cell r="C37">
            <v>4009079.4354293179</v>
          </cell>
        </row>
        <row r="38">
          <cell r="A38">
            <v>11250000</v>
          </cell>
          <cell r="C38">
            <v>4288224.2133024819</v>
          </cell>
        </row>
        <row r="39">
          <cell r="A39">
            <v>12000000</v>
          </cell>
          <cell r="C39">
            <v>4566406.5859832177</v>
          </cell>
        </row>
        <row r="40">
          <cell r="A40">
            <v>12750000</v>
          </cell>
          <cell r="C40">
            <v>4843626.5534715252</v>
          </cell>
        </row>
        <row r="41">
          <cell r="A41">
            <v>13500000</v>
          </cell>
          <cell r="C41">
            <v>5119884.1157674035</v>
          </cell>
        </row>
        <row r="42">
          <cell r="A42">
            <v>14250000</v>
          </cell>
          <cell r="C42">
            <v>5395179.2728708526</v>
          </cell>
        </row>
        <row r="43">
          <cell r="A43">
            <v>15000000</v>
          </cell>
          <cell r="C43">
            <v>5669512.0247818725</v>
          </cell>
        </row>
      </sheetData>
      <sheetData sheetId="9">
        <row r="2">
          <cell r="F2" t="str">
            <v>Incr. TRx</v>
          </cell>
        </row>
        <row r="9">
          <cell r="B9">
            <v>12488348</v>
          </cell>
          <cell r="C9">
            <v>18732522</v>
          </cell>
          <cell r="D9">
            <v>18732522</v>
          </cell>
          <cell r="F9">
            <v>3195832.4397713416</v>
          </cell>
          <cell r="G9">
            <v>15610435</v>
          </cell>
          <cell r="I9">
            <v>2662664.8484120537</v>
          </cell>
        </row>
        <row r="23">
          <cell r="A23">
            <v>0</v>
          </cell>
          <cell r="C23">
            <v>0</v>
          </cell>
        </row>
        <row r="24">
          <cell r="A24">
            <v>2000000</v>
          </cell>
          <cell r="C24">
            <v>340843.72051351675</v>
          </cell>
        </row>
        <row r="25">
          <cell r="A25">
            <v>4000000</v>
          </cell>
          <cell r="C25">
            <v>681774.24980389187</v>
          </cell>
        </row>
        <row r="26">
          <cell r="A26">
            <v>6000000</v>
          </cell>
          <cell r="C26">
            <v>1022791.5878711254</v>
          </cell>
        </row>
        <row r="27">
          <cell r="A27">
            <v>8000000</v>
          </cell>
          <cell r="C27">
            <v>1363895.7347152175</v>
          </cell>
        </row>
        <row r="28">
          <cell r="A28">
            <v>10000000</v>
          </cell>
          <cell r="C28">
            <v>1705086.690336168</v>
          </cell>
        </row>
        <row r="29">
          <cell r="A29">
            <v>12000000</v>
          </cell>
          <cell r="C29">
            <v>2046364.4547339769</v>
          </cell>
        </row>
        <row r="30">
          <cell r="A30">
            <v>14000000</v>
          </cell>
          <cell r="C30">
            <v>2387729.0279086442</v>
          </cell>
        </row>
        <row r="31">
          <cell r="A31">
            <v>16000000</v>
          </cell>
          <cell r="C31">
            <v>2729180.40986017</v>
          </cell>
        </row>
        <row r="32">
          <cell r="A32">
            <v>18000000</v>
          </cell>
          <cell r="C32">
            <v>3070718.6005885541</v>
          </cell>
        </row>
        <row r="33">
          <cell r="A33">
            <v>20000000</v>
          </cell>
          <cell r="C33">
            <v>3412343.6000937968</v>
          </cell>
        </row>
        <row r="34">
          <cell r="A34">
            <v>22000000</v>
          </cell>
          <cell r="C34">
            <v>3754055.4083758979</v>
          </cell>
        </row>
        <row r="35">
          <cell r="A35">
            <v>24000000</v>
          </cell>
          <cell r="C35">
            <v>4095854.0254348577</v>
          </cell>
        </row>
        <row r="36">
          <cell r="A36">
            <v>26000000</v>
          </cell>
          <cell r="C36">
            <v>4437739.4512706762</v>
          </cell>
        </row>
        <row r="37">
          <cell r="A37">
            <v>28000000</v>
          </cell>
          <cell r="C37">
            <v>4779711.6858833525</v>
          </cell>
        </row>
        <row r="38">
          <cell r="A38">
            <v>30000000</v>
          </cell>
          <cell r="C38">
            <v>5121770.7292728871</v>
          </cell>
        </row>
        <row r="39">
          <cell r="A39">
            <v>32000000</v>
          </cell>
          <cell r="C39">
            <v>5463916.58143928</v>
          </cell>
        </row>
        <row r="40">
          <cell r="A40">
            <v>34000000</v>
          </cell>
          <cell r="C40">
            <v>5806149.242382532</v>
          </cell>
        </row>
        <row r="41">
          <cell r="A41">
            <v>36000000</v>
          </cell>
          <cell r="C41">
            <v>6148468.7121026423</v>
          </cell>
        </row>
        <row r="42">
          <cell r="A42">
            <v>38000000</v>
          </cell>
          <cell r="C42">
            <v>6490874.9905996108</v>
          </cell>
        </row>
        <row r="43">
          <cell r="A43">
            <v>40000000</v>
          </cell>
          <cell r="C43">
            <v>6833368.0778734377</v>
          </cell>
        </row>
      </sheetData>
      <sheetData sheetId="10" refreshError="1"/>
      <sheetData sheetId="11">
        <row r="2">
          <cell r="F2" t="str">
            <v>Incr. TRx</v>
          </cell>
        </row>
        <row r="9">
          <cell r="B9">
            <v>3424244.4</v>
          </cell>
          <cell r="C9">
            <v>4185187.6000000006</v>
          </cell>
          <cell r="D9">
            <v>3424244.4</v>
          </cell>
          <cell r="F9">
            <v>135504.11567488126</v>
          </cell>
          <cell r="G9">
            <v>3804716</v>
          </cell>
          <cell r="I9">
            <v>150560.70106149331</v>
          </cell>
        </row>
        <row r="23">
          <cell r="A23">
            <v>0</v>
          </cell>
          <cell r="C23">
            <v>0</v>
          </cell>
        </row>
        <row r="24">
          <cell r="A24">
            <v>500000</v>
          </cell>
          <cell r="C24">
            <v>19785.409492227558</v>
          </cell>
        </row>
        <row r="25">
          <cell r="A25">
            <v>1000000</v>
          </cell>
          <cell r="C25">
            <v>39571.016739094761</v>
          </cell>
        </row>
        <row r="26">
          <cell r="A26">
            <v>1500000</v>
          </cell>
          <cell r="C26">
            <v>59356.821740601605</v>
          </cell>
        </row>
        <row r="27">
          <cell r="A27">
            <v>2000000</v>
          </cell>
          <cell r="C27">
            <v>79142.824496748101</v>
          </cell>
        </row>
        <row r="28">
          <cell r="A28">
            <v>2500000</v>
          </cell>
          <cell r="C28">
            <v>98929.025007534234</v>
          </cell>
        </row>
        <row r="29">
          <cell r="A29">
            <v>3000000</v>
          </cell>
          <cell r="C29">
            <v>118715.42327296002</v>
          </cell>
        </row>
        <row r="30">
          <cell r="A30">
            <v>3500000</v>
          </cell>
          <cell r="C30">
            <v>138502.01929302546</v>
          </cell>
        </row>
        <row r="31">
          <cell r="A31">
            <v>4000000</v>
          </cell>
          <cell r="C31">
            <v>158288.81306773052</v>
          </cell>
        </row>
        <row r="32">
          <cell r="A32">
            <v>4500000</v>
          </cell>
          <cell r="C32">
            <v>178075.80459707524</v>
          </cell>
        </row>
        <row r="33">
          <cell r="A33">
            <v>5000000</v>
          </cell>
          <cell r="C33">
            <v>197862.99388105958</v>
          </cell>
        </row>
        <row r="34">
          <cell r="A34">
            <v>5500000</v>
          </cell>
          <cell r="C34">
            <v>217650.38091968361</v>
          </cell>
        </row>
        <row r="35">
          <cell r="A35">
            <v>6000000</v>
          </cell>
          <cell r="C35">
            <v>237437.96571294725</v>
          </cell>
        </row>
        <row r="36">
          <cell r="A36">
            <v>6500000</v>
          </cell>
          <cell r="C36">
            <v>257225.74826085052</v>
          </cell>
        </row>
        <row r="37">
          <cell r="A37">
            <v>7000000</v>
          </cell>
          <cell r="C37">
            <v>277013.72856339347</v>
          </cell>
        </row>
        <row r="38">
          <cell r="A38">
            <v>7500000</v>
          </cell>
          <cell r="C38">
            <v>296801.9066205761</v>
          </cell>
        </row>
        <row r="39">
          <cell r="A39">
            <v>8000000</v>
          </cell>
          <cell r="C39">
            <v>316590.28243239829</v>
          </cell>
        </row>
        <row r="40">
          <cell r="A40">
            <v>8500000</v>
          </cell>
          <cell r="C40">
            <v>336378.85599886021</v>
          </cell>
        </row>
        <row r="41">
          <cell r="A41">
            <v>9000000</v>
          </cell>
          <cell r="C41">
            <v>356167.62731996167</v>
          </cell>
        </row>
        <row r="42">
          <cell r="A42">
            <v>9500000</v>
          </cell>
          <cell r="C42">
            <v>375956.59639570286</v>
          </cell>
        </row>
        <row r="43">
          <cell r="A43">
            <v>10000000</v>
          </cell>
          <cell r="C43">
            <v>395745.76322608365</v>
          </cell>
        </row>
      </sheetData>
      <sheetData sheetId="12">
        <row r="3">
          <cell r="D3" t="str">
            <v>Incr. NRx</v>
          </cell>
        </row>
        <row r="9">
          <cell r="B9">
            <v>4440000</v>
          </cell>
          <cell r="C9">
            <v>6253528.5509214355</v>
          </cell>
          <cell r="D9">
            <v>4440000</v>
          </cell>
          <cell r="F9">
            <v>25689.160192131658</v>
          </cell>
          <cell r="G9">
            <v>4440000</v>
          </cell>
          <cell r="I9">
            <v>25689.160192131658</v>
          </cell>
        </row>
        <row r="30">
          <cell r="A30">
            <v>0</v>
          </cell>
          <cell r="C30">
            <v>0</v>
          </cell>
        </row>
        <row r="31">
          <cell r="A31">
            <v>1000000</v>
          </cell>
          <cell r="C31">
            <v>7258.8833029338202</v>
          </cell>
        </row>
        <row r="32">
          <cell r="A32">
            <v>2000000</v>
          </cell>
          <cell r="C32">
            <v>13753.272832178851</v>
          </cell>
        </row>
        <row r="33">
          <cell r="A33">
            <v>3000000</v>
          </cell>
          <cell r="C33">
            <v>19089.210151644824</v>
          </cell>
        </row>
        <row r="34">
          <cell r="A34">
            <v>4000000</v>
          </cell>
          <cell r="C34">
            <v>23750.8035692349</v>
          </cell>
        </row>
        <row r="35">
          <cell r="A35">
            <v>5000000</v>
          </cell>
          <cell r="C35">
            <v>28014.517917379791</v>
          </cell>
        </row>
        <row r="36">
          <cell r="A36">
            <v>6000000</v>
          </cell>
          <cell r="C36">
            <v>31614.120163643827</v>
          </cell>
        </row>
        <row r="37">
          <cell r="A37">
            <v>7000000</v>
          </cell>
          <cell r="C37">
            <v>34547.404669785858</v>
          </cell>
        </row>
        <row r="38">
          <cell r="A38">
            <v>8000000</v>
          </cell>
          <cell r="C38">
            <v>37088.288548851007</v>
          </cell>
        </row>
        <row r="39">
          <cell r="A39">
            <v>9000000</v>
          </cell>
          <cell r="C39">
            <v>39354.905170586644</v>
          </cell>
        </row>
        <row r="40">
          <cell r="A40">
            <v>10000000</v>
          </cell>
          <cell r="C40">
            <v>41368.841130976209</v>
          </cell>
        </row>
        <row r="41">
          <cell r="A41">
            <v>11000000</v>
          </cell>
          <cell r="C41">
            <v>43150.504674076452</v>
          </cell>
        </row>
        <row r="42">
          <cell r="A42">
            <v>12000000</v>
          </cell>
          <cell r="C42">
            <v>44720.119604641892</v>
          </cell>
        </row>
        <row r="43">
          <cell r="A43">
            <v>13000000</v>
          </cell>
          <cell r="C43">
            <v>46097.293990550279</v>
          </cell>
        </row>
        <row r="44">
          <cell r="A44">
            <v>14000000</v>
          </cell>
          <cell r="C44">
            <v>47301.507562133454</v>
          </cell>
        </row>
        <row r="45">
          <cell r="A45">
            <v>15000000</v>
          </cell>
          <cell r="C45">
            <v>48352.240049723267</v>
          </cell>
        </row>
        <row r="46">
          <cell r="A46">
            <v>16000000</v>
          </cell>
          <cell r="C46">
            <v>49268.971183651505</v>
          </cell>
        </row>
        <row r="47">
          <cell r="A47">
            <v>17000000</v>
          </cell>
          <cell r="C47">
            <v>50071.180694250041</v>
          </cell>
        </row>
        <row r="48">
          <cell r="A48">
            <v>18000000</v>
          </cell>
          <cell r="C48">
            <v>50778.348311850685</v>
          </cell>
        </row>
        <row r="49">
          <cell r="A49">
            <v>19000000</v>
          </cell>
          <cell r="C49">
            <v>51409.953766785278</v>
          </cell>
        </row>
        <row r="50">
          <cell r="A50">
            <v>20000000</v>
          </cell>
          <cell r="C50">
            <v>51985.476789385641</v>
          </cell>
        </row>
      </sheetData>
      <sheetData sheetId="13">
        <row r="2">
          <cell r="F2" t="str">
            <v>Incr. TRx</v>
          </cell>
        </row>
        <row r="9">
          <cell r="B9">
            <v>22954000</v>
          </cell>
          <cell r="C9">
            <v>36811696</v>
          </cell>
          <cell r="D9">
            <v>34168776.321017258</v>
          </cell>
          <cell r="F9">
            <v>2222619.0961553841</v>
          </cell>
          <cell r="G9">
            <v>22954000</v>
          </cell>
          <cell r="I9">
            <v>1595892.0143603629</v>
          </cell>
        </row>
        <row r="22">
          <cell r="A22">
            <v>0</v>
          </cell>
          <cell r="C22">
            <v>0</v>
          </cell>
        </row>
        <row r="23">
          <cell r="A23">
            <v>3000000</v>
          </cell>
          <cell r="C23">
            <v>235071.42459140636</v>
          </cell>
        </row>
        <row r="24">
          <cell r="A24">
            <v>6000000</v>
          </cell>
          <cell r="C24">
            <v>461742.9208223247</v>
          </cell>
        </row>
        <row r="25">
          <cell r="A25">
            <v>9000000</v>
          </cell>
          <cell r="C25">
            <v>680245.96913645486</v>
          </cell>
        </row>
        <row r="26">
          <cell r="A26">
            <v>12000000</v>
          </cell>
          <cell r="C26">
            <v>890811.1333111953</v>
          </cell>
        </row>
        <row r="27">
          <cell r="A27">
            <v>15000000</v>
          </cell>
          <cell r="C27">
            <v>1093667.5546168792</v>
          </cell>
        </row>
        <row r="28">
          <cell r="A28">
            <v>18000000</v>
          </cell>
          <cell r="C28">
            <v>1289042.4912357426</v>
          </cell>
        </row>
        <row r="29">
          <cell r="A29">
            <v>21000000</v>
          </cell>
          <cell r="C29">
            <v>1477160.9011068591</v>
          </cell>
        </row>
        <row r="30">
          <cell r="A30">
            <v>24000000</v>
          </cell>
          <cell r="C30">
            <v>1658245.0662689006</v>
          </cell>
        </row>
        <row r="31">
          <cell r="A31">
            <v>27000000</v>
          </cell>
          <cell r="C31">
            <v>1832514.2567040266</v>
          </cell>
        </row>
        <row r="32">
          <cell r="A32">
            <v>30000000</v>
          </cell>
          <cell r="C32">
            <v>2000184.4316435801</v>
          </cell>
        </row>
        <row r="33">
          <cell r="A33">
            <v>33000000</v>
          </cell>
          <cell r="C33">
            <v>2161467.9762732317</v>
          </cell>
        </row>
        <row r="34">
          <cell r="A34">
            <v>36000000</v>
          </cell>
          <cell r="C34">
            <v>2316573.4717730633</v>
          </cell>
        </row>
        <row r="35">
          <cell r="A35">
            <v>39000000</v>
          </cell>
          <cell r="C35">
            <v>2465705.4966413723</v>
          </cell>
        </row>
        <row r="36">
          <cell r="A36">
            <v>42000000</v>
          </cell>
          <cell r="C36">
            <v>2609064.4572786754</v>
          </cell>
        </row>
        <row r="37">
          <cell r="A37">
            <v>45000000</v>
          </cell>
          <cell r="C37">
            <v>2746846.4458489963</v>
          </cell>
        </row>
        <row r="38">
          <cell r="A38">
            <v>48000000</v>
          </cell>
          <cell r="C38">
            <v>2879243.1234853519</v>
          </cell>
        </row>
        <row r="39">
          <cell r="A39">
            <v>51000000</v>
          </cell>
          <cell r="C39">
            <v>3006441.6269650906</v>
          </cell>
        </row>
        <row r="40">
          <cell r="A40">
            <v>54000000</v>
          </cell>
          <cell r="C40">
            <v>3128624.4970466923</v>
          </cell>
        </row>
        <row r="41">
          <cell r="A41">
            <v>57000000</v>
          </cell>
          <cell r="C41">
            <v>3245969.6267294786</v>
          </cell>
        </row>
        <row r="42">
          <cell r="A42">
            <v>60000000</v>
          </cell>
          <cell r="C42">
            <v>3358650.2277734168</v>
          </cell>
        </row>
      </sheetData>
      <sheetData sheetId="14">
        <row r="2">
          <cell r="F2" t="str">
            <v>Incr. TRx</v>
          </cell>
        </row>
        <row r="9">
          <cell r="B9">
            <v>6255187.2000000002</v>
          </cell>
          <cell r="C9">
            <v>8600882.4000000004</v>
          </cell>
          <cell r="D9">
            <v>6255187.2000000002</v>
          </cell>
          <cell r="F9">
            <v>309475.52118794719</v>
          </cell>
          <cell r="G9">
            <v>7818984</v>
          </cell>
          <cell r="I9">
            <v>378283.24113526288</v>
          </cell>
        </row>
        <row r="22">
          <cell r="A22">
            <v>0</v>
          </cell>
          <cell r="C22">
            <v>0</v>
          </cell>
        </row>
        <row r="23">
          <cell r="A23">
            <v>1500000</v>
          </cell>
          <cell r="C23">
            <v>79507.11028868884</v>
          </cell>
        </row>
        <row r="24">
          <cell r="A24">
            <v>3000000</v>
          </cell>
          <cell r="C24">
            <v>155573.41787305035</v>
          </cell>
        </row>
        <row r="25">
          <cell r="A25">
            <v>4500000</v>
          </cell>
          <cell r="C25">
            <v>228339.32048574736</v>
          </cell>
        </row>
        <row r="26">
          <cell r="A26">
            <v>6000000</v>
          </cell>
          <cell r="C26">
            <v>297940.23231110803</v>
          </cell>
        </row>
        <row r="27">
          <cell r="A27">
            <v>7500000</v>
          </cell>
          <cell r="C27">
            <v>364506.69405063009</v>
          </cell>
        </row>
        <row r="28">
          <cell r="A28">
            <v>9000000</v>
          </cell>
          <cell r="C28">
            <v>428164.48713928397</v>
          </cell>
        </row>
        <row r="29">
          <cell r="A29">
            <v>10500000</v>
          </cell>
          <cell r="C29">
            <v>489034.75126725488</v>
          </cell>
        </row>
        <row r="30">
          <cell r="A30">
            <v>12000000</v>
          </cell>
          <cell r="C30">
            <v>547234.10443962505</v>
          </cell>
        </row>
        <row r="31">
          <cell r="A31">
            <v>13500000</v>
          </cell>
          <cell r="C31">
            <v>602874.76487850724</v>
          </cell>
        </row>
        <row r="32">
          <cell r="A32">
            <v>15000000</v>
          </cell>
          <cell r="C32">
            <v>656064.6741417466</v>
          </cell>
        </row>
        <row r="33">
          <cell r="A33">
            <v>16500000</v>
          </cell>
          <cell r="C33">
            <v>706907.62089403975</v>
          </cell>
        </row>
        <row r="34">
          <cell r="A34">
            <v>18000000</v>
          </cell>
          <cell r="C34">
            <v>755503.36482708924</v>
          </cell>
        </row>
        <row r="35">
          <cell r="A35">
            <v>19500000</v>
          </cell>
          <cell r="C35">
            <v>801947.76027903578</v>
          </cell>
        </row>
        <row r="36">
          <cell r="A36">
            <v>21000000</v>
          </cell>
          <cell r="C36">
            <v>846332.8791548044</v>
          </cell>
        </row>
        <row r="37">
          <cell r="A37">
            <v>22500000</v>
          </cell>
          <cell r="C37">
            <v>888747.13279554097</v>
          </cell>
        </row>
        <row r="38">
          <cell r="A38">
            <v>24000000</v>
          </cell>
          <cell r="C38">
            <v>929275.39248845901</v>
          </cell>
        </row>
        <row r="39">
          <cell r="A39">
            <v>25500000</v>
          </cell>
          <cell r="C39">
            <v>967999.10834809521</v>
          </cell>
        </row>
        <row r="40">
          <cell r="A40">
            <v>27000000</v>
          </cell>
          <cell r="C40">
            <v>1004996.4263360974</v>
          </cell>
        </row>
        <row r="41">
          <cell r="A41">
            <v>28500000</v>
          </cell>
          <cell r="C41">
            <v>1040342.3032200276</v>
          </cell>
        </row>
        <row r="42">
          <cell r="A42">
            <v>30000000</v>
          </cell>
          <cell r="C42">
            <v>1074108.6193015403</v>
          </cell>
        </row>
      </sheetData>
      <sheetData sheetId="15">
        <row r="2">
          <cell r="F2" t="str">
            <v>Incr. TRx</v>
          </cell>
        </row>
        <row r="9">
          <cell r="B9">
            <v>3535945</v>
          </cell>
          <cell r="C9">
            <v>5000000</v>
          </cell>
          <cell r="D9">
            <v>3535945</v>
          </cell>
          <cell r="F9">
            <v>83212.009999999995</v>
          </cell>
          <cell r="G9">
            <v>3535945</v>
          </cell>
          <cell r="I9">
            <v>83212.009999999995</v>
          </cell>
        </row>
        <row r="22">
          <cell r="A22">
            <v>0</v>
          </cell>
          <cell r="C22">
            <v>0</v>
          </cell>
        </row>
        <row r="23">
          <cell r="A23">
            <v>1000000</v>
          </cell>
          <cell r="C23">
            <v>24351.913629447237</v>
          </cell>
        </row>
        <row r="24">
          <cell r="A24">
            <v>2000000</v>
          </cell>
          <cell r="C24">
            <v>48049.404525877959</v>
          </cell>
        </row>
        <row r="25">
          <cell r="A25">
            <v>3000000</v>
          </cell>
          <cell r="C25">
            <v>71109.551435840607</v>
          </cell>
        </row>
        <row r="26">
          <cell r="A26">
            <v>4000000</v>
          </cell>
          <cell r="C26">
            <v>93549.014763941639</v>
          </cell>
        </row>
        <row r="27">
          <cell r="A27">
            <v>5000000</v>
          </cell>
          <cell r="C27">
            <v>115384.04533069761</v>
          </cell>
        </row>
        <row r="28">
          <cell r="A28">
            <v>6000000</v>
          </cell>
          <cell r="C28">
            <v>136630.49303118809</v>
          </cell>
        </row>
        <row r="29">
          <cell r="A29">
            <v>7000000</v>
          </cell>
          <cell r="C29">
            <v>157303.81538989223</v>
          </cell>
        </row>
        <row r="30">
          <cell r="A30">
            <v>8000000</v>
          </cell>
          <cell r="C30">
            <v>177419.08600843383</v>
          </cell>
        </row>
        <row r="31">
          <cell r="A31">
            <v>9000000</v>
          </cell>
          <cell r="C31">
            <v>196991.00290244407</v>
          </cell>
        </row>
        <row r="32">
          <cell r="A32">
            <v>10000000</v>
          </cell>
          <cell r="C32">
            <v>216033.89672464313</v>
          </cell>
        </row>
        <row r="33">
          <cell r="A33">
            <v>11000000</v>
          </cell>
          <cell r="C33">
            <v>234561.73887168092</v>
          </cell>
        </row>
        <row r="34">
          <cell r="A34">
            <v>12000000</v>
          </cell>
          <cell r="C34">
            <v>252588.14947222514</v>
          </cell>
        </row>
        <row r="35">
          <cell r="A35">
            <v>13000000</v>
          </cell>
          <cell r="C35">
            <v>270126.40525433049</v>
          </cell>
        </row>
        <row r="36">
          <cell r="A36">
            <v>14000000</v>
          </cell>
          <cell r="C36">
            <v>287189.44729070493</v>
          </cell>
        </row>
        <row r="37">
          <cell r="A37">
            <v>15000000</v>
          </cell>
          <cell r="C37">
            <v>303789.88862013241</v>
          </cell>
        </row>
        <row r="38">
          <cell r="A38">
            <v>16000000</v>
          </cell>
          <cell r="C38">
            <v>319940.02174406504</v>
          </cell>
        </row>
        <row r="39">
          <cell r="A39">
            <v>17000000</v>
          </cell>
          <cell r="C39">
            <v>335651.82599769661</v>
          </cell>
        </row>
        <row r="40">
          <cell r="A40">
            <v>18000000</v>
          </cell>
          <cell r="C40">
            <v>350936.9747945409</v>
          </cell>
        </row>
        <row r="41">
          <cell r="A41">
            <v>19000000</v>
          </cell>
          <cell r="C41">
            <v>365806.84274436446</v>
          </cell>
        </row>
        <row r="42">
          <cell r="A42">
            <v>20000000</v>
          </cell>
          <cell r="C42">
            <v>380272.51264410821</v>
          </cell>
        </row>
      </sheetData>
      <sheetData sheetId="16">
        <row r="2">
          <cell r="F2" t="str">
            <v>Incr. TRx</v>
          </cell>
        </row>
        <row r="9">
          <cell r="B9">
            <v>12000000</v>
          </cell>
          <cell r="C9">
            <v>16500000</v>
          </cell>
          <cell r="D9">
            <v>12000000</v>
          </cell>
          <cell r="F9">
            <v>287552.10043149628</v>
          </cell>
          <cell r="G9">
            <v>15700000</v>
          </cell>
          <cell r="I9">
            <v>360832.73711340129</v>
          </cell>
        </row>
        <row r="22">
          <cell r="A22">
            <v>0</v>
          </cell>
          <cell r="C22">
            <v>1.862645149230957E-9</v>
          </cell>
        </row>
        <row r="23">
          <cell r="A23">
            <v>2500000</v>
          </cell>
          <cell r="C23">
            <v>66777.120228324085</v>
          </cell>
        </row>
        <row r="24">
          <cell r="A24">
            <v>5000000</v>
          </cell>
          <cell r="C24">
            <v>129770.77474719286</v>
          </cell>
        </row>
        <row r="25">
          <cell r="A25">
            <v>7500000</v>
          </cell>
          <cell r="C25">
            <v>189162.54184601083</v>
          </cell>
        </row>
        <row r="26">
          <cell r="A26">
            <v>10000000</v>
          </cell>
          <cell r="C26">
            <v>245129.24382783286</v>
          </cell>
        </row>
        <row r="27">
          <cell r="A27">
            <v>12500000</v>
          </cell>
          <cell r="C27">
            <v>297842.54778906517</v>
          </cell>
        </row>
        <row r="28">
          <cell r="A28">
            <v>15000000</v>
          </cell>
          <cell r="C28">
            <v>347468.65276842937</v>
          </cell>
        </row>
        <row r="29">
          <cell r="A29">
            <v>17500000</v>
          </cell>
          <cell r="C29">
            <v>394168.05440711975</v>
          </cell>
        </row>
        <row r="30">
          <cell r="A30">
            <v>20000000</v>
          </cell>
          <cell r="C30">
            <v>438095.37863838859</v>
          </cell>
        </row>
        <row r="31">
          <cell r="A31">
            <v>22500000</v>
          </cell>
          <cell r="C31">
            <v>479399.27637467906</v>
          </cell>
        </row>
        <row r="32">
          <cell r="A32">
            <v>25000000</v>
          </cell>
          <cell r="C32">
            <v>518222.37166078761</v>
          </cell>
        </row>
        <row r="33">
          <cell r="A33">
            <v>27500000</v>
          </cell>
          <cell r="C33">
            <v>554701.25629257597</v>
          </cell>
        </row>
        <row r="34">
          <cell r="A34">
            <v>30000000</v>
          </cell>
          <cell r="C34">
            <v>588966.52444665693</v>
          </cell>
        </row>
        <row r="35">
          <cell r="A35">
            <v>32500000</v>
          </cell>
          <cell r="C35">
            <v>621142.84141393006</v>
          </cell>
        </row>
        <row r="36">
          <cell r="A36">
            <v>35000000</v>
          </cell>
          <cell r="C36">
            <v>651349.04106848314</v>
          </cell>
        </row>
        <row r="37">
          <cell r="A37">
            <v>37500000</v>
          </cell>
          <cell r="C37">
            <v>679698.24722526968</v>
          </cell>
        </row>
        <row r="38">
          <cell r="A38">
            <v>40000000</v>
          </cell>
          <cell r="C38">
            <v>706298.01453892514</v>
          </cell>
        </row>
        <row r="39">
          <cell r="A39">
            <v>42500000</v>
          </cell>
          <cell r="C39">
            <v>731250.48506828956</v>
          </cell>
        </row>
        <row r="40">
          <cell r="A40">
            <v>45000000</v>
          </cell>
          <cell r="C40">
            <v>754652.55707320757</v>
          </cell>
        </row>
        <row r="41">
          <cell r="A41">
            <v>47500000</v>
          </cell>
          <cell r="C41">
            <v>776596.06302100234</v>
          </cell>
        </row>
        <row r="42">
          <cell r="A42">
            <v>50000000</v>
          </cell>
          <cell r="C42">
            <v>797167.95415875129</v>
          </cell>
        </row>
      </sheetData>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 Cat"/>
      <sheetName val="PRC Methods"/>
      <sheetName val="Response Stats"/>
      <sheetName val="Graph"/>
    </sheetNames>
    <sheetDataSet>
      <sheetData sheetId="0"/>
      <sheetData sheetId="1"/>
      <sheetData sheetId="2">
        <row r="2">
          <cell r="B2" t="str">
            <v>Januvia Samples</v>
          </cell>
          <cell r="C2" t="str">
            <v>Janumet + XR Samples</v>
          </cell>
          <cell r="D2" t="str">
            <v>Janvia Family Vouchers</v>
          </cell>
          <cell r="E2" t="str">
            <v>Janvia Family MMF</v>
          </cell>
          <cell r="F2" t="str">
            <v>Janvia Family HCC</v>
          </cell>
          <cell r="G2" t="str">
            <v>Janvia Family MCM</v>
          </cell>
          <cell r="H2" t="str">
            <v>Janvia Family HCC Acquisition</v>
          </cell>
          <cell r="I2" t="str">
            <v>Janvia Family Adherence Programs</v>
          </cell>
        </row>
        <row r="11">
          <cell r="A11" t="str">
            <v>Spend per Incr. TRx</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2"/>
  <sheetViews>
    <sheetView workbookViewId="0">
      <selection activeCell="E29" sqref="E29"/>
    </sheetView>
  </sheetViews>
  <sheetFormatPr defaultRowHeight="14.4" x14ac:dyDescent="0.3"/>
  <cols>
    <col min="2" max="2" width="21" customWidth="1"/>
    <col min="3" max="3" width="14.88671875" customWidth="1"/>
    <col min="4" max="4" width="9.88671875" customWidth="1"/>
    <col min="5" max="5" width="13.44140625" customWidth="1"/>
    <col min="6" max="6" width="14.77734375" customWidth="1"/>
  </cols>
  <sheetData>
    <row r="4" spans="2:7" ht="57.6" customHeight="1" x14ac:dyDescent="0.3">
      <c r="B4" s="191" t="s">
        <v>189</v>
      </c>
      <c r="C4" s="191" t="s">
        <v>8</v>
      </c>
      <c r="D4" s="191" t="s">
        <v>191</v>
      </c>
      <c r="E4" s="191" t="s">
        <v>190</v>
      </c>
    </row>
    <row r="5" spans="2:7" x14ac:dyDescent="0.3">
      <c r="B5" s="5" t="s">
        <v>202</v>
      </c>
      <c r="C5" s="6">
        <v>26021000</v>
      </c>
      <c r="D5" s="5" t="s">
        <v>9</v>
      </c>
      <c r="E5" s="5"/>
    </row>
    <row r="6" spans="2:7" x14ac:dyDescent="0.3">
      <c r="B6" s="11" t="s">
        <v>10</v>
      </c>
      <c r="C6" s="8">
        <v>7818984</v>
      </c>
      <c r="D6" s="7" t="s">
        <v>12</v>
      </c>
      <c r="E6" s="8">
        <v>7818984</v>
      </c>
      <c r="F6" t="s">
        <v>11</v>
      </c>
    </row>
    <row r="7" spans="2:7" x14ac:dyDescent="0.3">
      <c r="B7" s="223" t="s">
        <v>0</v>
      </c>
      <c r="C7" s="224">
        <v>28078839</v>
      </c>
      <c r="D7" s="7" t="s">
        <v>13</v>
      </c>
      <c r="E7" s="8">
        <v>21605830</v>
      </c>
      <c r="F7" s="2">
        <v>21601934</v>
      </c>
      <c r="G7" t="s">
        <v>17</v>
      </c>
    </row>
    <row r="8" spans="2:7" x14ac:dyDescent="0.3">
      <c r="B8" s="223"/>
      <c r="C8" s="224"/>
      <c r="D8" s="7" t="s">
        <v>14</v>
      </c>
      <c r="E8" s="8">
        <v>3804716</v>
      </c>
      <c r="F8" t="s">
        <v>11</v>
      </c>
    </row>
    <row r="9" spans="2:7" x14ac:dyDescent="0.3">
      <c r="B9" s="11" t="s">
        <v>1</v>
      </c>
      <c r="C9" s="8">
        <v>8774444</v>
      </c>
      <c r="D9" s="7" t="s">
        <v>15</v>
      </c>
      <c r="E9" s="8">
        <v>4440000</v>
      </c>
      <c r="F9" t="s">
        <v>11</v>
      </c>
    </row>
    <row r="10" spans="2:7" x14ac:dyDescent="0.3">
      <c r="B10" s="7" t="s">
        <v>2</v>
      </c>
      <c r="C10" s="8">
        <v>4000000</v>
      </c>
      <c r="D10" s="7" t="s">
        <v>9</v>
      </c>
      <c r="E10" s="7"/>
    </row>
    <row r="11" spans="2:7" x14ac:dyDescent="0.3">
      <c r="B11" s="11" t="s">
        <v>3</v>
      </c>
      <c r="C11" s="8">
        <v>23081000</v>
      </c>
      <c r="D11" s="7" t="s">
        <v>12</v>
      </c>
      <c r="E11" s="8">
        <v>22954000</v>
      </c>
      <c r="F11" t="s">
        <v>11</v>
      </c>
    </row>
    <row r="12" spans="2:7" x14ac:dyDescent="0.3">
      <c r="B12" s="11" t="s">
        <v>4</v>
      </c>
      <c r="C12" s="8">
        <v>3535945</v>
      </c>
      <c r="D12" s="7" t="s">
        <v>12</v>
      </c>
      <c r="E12" s="8">
        <v>3535945</v>
      </c>
      <c r="F12" s="57">
        <v>4782666</v>
      </c>
      <c r="G12" t="s">
        <v>140</v>
      </c>
    </row>
    <row r="13" spans="2:7" x14ac:dyDescent="0.3">
      <c r="B13" s="11" t="s">
        <v>5</v>
      </c>
      <c r="C13" s="8">
        <v>15700000</v>
      </c>
      <c r="D13" s="7" t="s">
        <v>12</v>
      </c>
      <c r="E13" s="8">
        <v>15700000</v>
      </c>
      <c r="F13" t="s">
        <v>11</v>
      </c>
    </row>
    <row r="14" spans="2:7" x14ac:dyDescent="0.3">
      <c r="B14" s="7" t="s">
        <v>6</v>
      </c>
      <c r="C14" s="8">
        <v>4295334</v>
      </c>
      <c r="D14" s="7" t="s">
        <v>9</v>
      </c>
      <c r="E14" s="7"/>
    </row>
    <row r="15" spans="2:7" x14ac:dyDescent="0.3">
      <c r="B15" s="9" t="s">
        <v>7</v>
      </c>
      <c r="C15" s="10">
        <v>4190900</v>
      </c>
      <c r="D15" s="9" t="s">
        <v>9</v>
      </c>
      <c r="E15" s="9"/>
    </row>
    <row r="16" spans="2:7" x14ac:dyDescent="0.3">
      <c r="B16" s="12" t="s">
        <v>16</v>
      </c>
      <c r="C16" s="13">
        <f>SUM(C5:C15)</f>
        <v>125496446</v>
      </c>
      <c r="D16" s="12"/>
      <c r="E16" s="14">
        <f>SUM(E5:E15)</f>
        <v>79859475</v>
      </c>
    </row>
    <row r="17" spans="2:5" x14ac:dyDescent="0.3">
      <c r="B17" s="220"/>
      <c r="C17" s="220"/>
      <c r="D17" s="221"/>
      <c r="E17" s="15">
        <f>E16/C16</f>
        <v>0.63634849866585064</v>
      </c>
    </row>
    <row r="18" spans="2:5" x14ac:dyDescent="0.3">
      <c r="C18" s="2"/>
    </row>
    <row r="19" spans="2:5" x14ac:dyDescent="0.3">
      <c r="C19" s="3"/>
    </row>
    <row r="20" spans="2:5" ht="28.2" customHeight="1" x14ac:dyDescent="0.3">
      <c r="B20" s="219" t="s">
        <v>203</v>
      </c>
      <c r="C20" s="219"/>
    </row>
    <row r="21" spans="2:5" ht="28.8" x14ac:dyDescent="0.3">
      <c r="B21" s="211" t="s">
        <v>198</v>
      </c>
      <c r="C21" s="212">
        <f>SUM(C22:C27)</f>
        <v>12321000</v>
      </c>
      <c r="D21" s="203"/>
      <c r="E21" s="204"/>
    </row>
    <row r="22" spans="2:5" x14ac:dyDescent="0.3">
      <c r="B22" s="215" t="s">
        <v>1</v>
      </c>
      <c r="C22" s="216">
        <v>1725000</v>
      </c>
      <c r="D22" s="203"/>
      <c r="E22" s="204"/>
    </row>
    <row r="23" spans="2:5" x14ac:dyDescent="0.3">
      <c r="B23" s="217" t="s">
        <v>26</v>
      </c>
      <c r="C23" s="8">
        <v>992000</v>
      </c>
      <c r="D23" s="203"/>
      <c r="E23" s="204"/>
    </row>
    <row r="24" spans="2:5" x14ac:dyDescent="0.3">
      <c r="B24" s="217" t="s">
        <v>192</v>
      </c>
      <c r="C24" s="8">
        <v>6059000</v>
      </c>
      <c r="D24" s="203"/>
      <c r="E24" s="203"/>
    </row>
    <row r="25" spans="2:5" x14ac:dyDescent="0.3">
      <c r="B25" s="217" t="s">
        <v>199</v>
      </c>
      <c r="C25" s="8">
        <v>125000</v>
      </c>
      <c r="D25" s="203"/>
      <c r="E25" s="204"/>
    </row>
    <row r="26" spans="2:5" x14ac:dyDescent="0.3">
      <c r="B26" s="217" t="s">
        <v>200</v>
      </c>
      <c r="C26" s="8">
        <v>100000</v>
      </c>
      <c r="D26" s="203"/>
      <c r="E26" s="204"/>
    </row>
    <row r="27" spans="2:5" s="184" customFormat="1" x14ac:dyDescent="0.3">
      <c r="B27" s="218" t="s">
        <v>201</v>
      </c>
      <c r="C27" s="10">
        <v>3320000</v>
      </c>
      <c r="D27" s="203"/>
      <c r="E27" s="204"/>
    </row>
    <row r="28" spans="2:5" x14ac:dyDescent="0.3">
      <c r="B28" s="213" t="s">
        <v>196</v>
      </c>
      <c r="C28" s="214">
        <v>6600000</v>
      </c>
      <c r="D28" s="203"/>
      <c r="E28" s="203"/>
    </row>
    <row r="29" spans="2:5" x14ac:dyDescent="0.3">
      <c r="B29" s="208" t="s">
        <v>197</v>
      </c>
      <c r="C29" s="209">
        <v>4700000</v>
      </c>
      <c r="D29" s="203"/>
      <c r="E29" s="203"/>
    </row>
    <row r="30" spans="2:5" x14ac:dyDescent="0.3">
      <c r="B30" s="208" t="s">
        <v>206</v>
      </c>
      <c r="C30" s="209">
        <v>2400000</v>
      </c>
      <c r="D30" s="203"/>
      <c r="E30" s="203"/>
    </row>
    <row r="31" spans="2:5" ht="28.8" x14ac:dyDescent="0.3">
      <c r="B31" s="210" t="s">
        <v>204</v>
      </c>
      <c r="C31" s="13">
        <f>SUM(C21,C28,C29,C30)</f>
        <v>26021000</v>
      </c>
      <c r="D31" s="205"/>
      <c r="E31" s="206"/>
    </row>
    <row r="32" spans="2:5" ht="26.4" customHeight="1" x14ac:dyDescent="0.3">
      <c r="B32" s="222" t="s">
        <v>205</v>
      </c>
      <c r="C32" s="222"/>
      <c r="D32" s="203"/>
      <c r="E32" s="207"/>
    </row>
  </sheetData>
  <mergeCells count="5">
    <mergeCell ref="B20:C20"/>
    <mergeCell ref="B17:D17"/>
    <mergeCell ref="B32:C32"/>
    <mergeCell ref="B7:B8"/>
    <mergeCell ref="C7:C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B1:Q33"/>
  <sheetViews>
    <sheetView workbookViewId="0">
      <selection activeCell="B4" sqref="B4"/>
    </sheetView>
  </sheetViews>
  <sheetFormatPr defaultRowHeight="14.4" x14ac:dyDescent="0.3"/>
  <cols>
    <col min="1" max="1" width="8.88671875" style="164"/>
    <col min="2" max="2" width="23" style="164" customWidth="1"/>
    <col min="3" max="3" width="7.44140625" style="164" customWidth="1"/>
    <col min="4" max="4" width="8.88671875" style="164" customWidth="1"/>
    <col min="5" max="5" width="0.6640625" style="164" customWidth="1"/>
    <col min="6" max="6" width="8.88671875" style="164"/>
    <col min="7" max="7" width="0.6640625" style="164" customWidth="1"/>
    <col min="8" max="8" width="9.109375" style="164" customWidth="1"/>
    <col min="9" max="9" width="0.6640625" style="164" customWidth="1"/>
    <col min="10" max="10" width="8.88671875" style="164"/>
    <col min="11" max="11" width="0.6640625" style="164" customWidth="1"/>
    <col min="12" max="12" width="8.88671875" style="164"/>
    <col min="13" max="13" width="0.5546875" style="164" customWidth="1"/>
    <col min="14" max="14" width="8.88671875" style="164"/>
    <col min="15" max="15" width="0.6640625" style="164" customWidth="1"/>
    <col min="16" max="16" width="8.88671875" style="164"/>
    <col min="17" max="17" width="0.6640625" style="164" customWidth="1"/>
    <col min="18" max="16384" width="8.88671875" style="164"/>
  </cols>
  <sheetData>
    <row r="1" spans="2:17" ht="15" thickBot="1" x14ac:dyDescent="0.35"/>
    <row r="2" spans="2:17" ht="33.6" customHeight="1" x14ac:dyDescent="0.3">
      <c r="B2" s="266" t="s">
        <v>160</v>
      </c>
      <c r="C2" s="267"/>
      <c r="D2" s="267"/>
      <c r="E2" s="267"/>
      <c r="F2" s="267"/>
      <c r="G2" s="267"/>
      <c r="H2" s="267"/>
      <c r="I2" s="267"/>
      <c r="J2" s="267"/>
      <c r="K2" s="267"/>
      <c r="L2" s="267"/>
      <c r="M2" s="267"/>
      <c r="N2" s="267"/>
      <c r="O2" s="267"/>
      <c r="P2" s="267"/>
      <c r="Q2" s="268"/>
    </row>
    <row r="3" spans="2:17" ht="17.399999999999999" customHeight="1" x14ac:dyDescent="0.3">
      <c r="B3" s="149"/>
      <c r="C3" s="148" t="s">
        <v>147</v>
      </c>
      <c r="D3" s="225" t="s">
        <v>154</v>
      </c>
      <c r="E3" s="225"/>
      <c r="F3" s="225"/>
      <c r="G3" s="225"/>
      <c r="H3" s="225"/>
      <c r="I3" s="225"/>
      <c r="J3" s="225"/>
      <c r="K3" s="225"/>
      <c r="L3" s="225"/>
      <c r="M3" s="225"/>
      <c r="N3" s="225"/>
      <c r="O3" s="225"/>
      <c r="P3" s="225"/>
      <c r="Q3" s="269"/>
    </row>
    <row r="4" spans="2:17" x14ac:dyDescent="0.3">
      <c r="B4" s="156" t="s">
        <v>195</v>
      </c>
      <c r="C4" s="140">
        <v>79855579</v>
      </c>
      <c r="D4" s="258">
        <f>J4-15000000</f>
        <v>64855579</v>
      </c>
      <c r="E4" s="259"/>
      <c r="F4" s="258">
        <f>J4-10000000</f>
        <v>69855579</v>
      </c>
      <c r="G4" s="259"/>
      <c r="H4" s="258">
        <f>J4-5000000</f>
        <v>74855579</v>
      </c>
      <c r="I4" s="259"/>
      <c r="J4" s="272">
        <v>79855579</v>
      </c>
      <c r="K4" s="273"/>
      <c r="L4" s="258">
        <f>J4+5000000</f>
        <v>84855579</v>
      </c>
      <c r="M4" s="259"/>
      <c r="N4" s="258">
        <f>J4+10000000</f>
        <v>89855579</v>
      </c>
      <c r="O4" s="259"/>
      <c r="P4" s="258">
        <f>J4+15000000</f>
        <v>94855579</v>
      </c>
      <c r="Q4" s="262"/>
    </row>
    <row r="5" spans="2:17" x14ac:dyDescent="0.3">
      <c r="B5" s="157" t="s">
        <v>145</v>
      </c>
      <c r="C5" s="141"/>
      <c r="D5" s="260">
        <v>-15</v>
      </c>
      <c r="E5" s="261"/>
      <c r="F5" s="260">
        <v>-10</v>
      </c>
      <c r="G5" s="261"/>
      <c r="H5" s="260">
        <v>-5</v>
      </c>
      <c r="I5" s="261"/>
      <c r="J5" s="274" t="s">
        <v>148</v>
      </c>
      <c r="K5" s="275"/>
      <c r="L5" s="260">
        <v>5</v>
      </c>
      <c r="M5" s="261"/>
      <c r="N5" s="260">
        <v>10</v>
      </c>
      <c r="O5" s="261"/>
      <c r="P5" s="260">
        <v>15</v>
      </c>
      <c r="Q5" s="263"/>
    </row>
    <row r="6" spans="2:17" ht="16.2" customHeight="1" x14ac:dyDescent="0.3">
      <c r="B6" s="270" t="s">
        <v>149</v>
      </c>
      <c r="C6" s="271"/>
      <c r="D6" s="279"/>
      <c r="E6" s="279"/>
      <c r="F6" s="279"/>
      <c r="G6" s="279"/>
      <c r="H6" s="279"/>
      <c r="I6" s="279"/>
      <c r="J6" s="279"/>
      <c r="K6" s="279"/>
      <c r="L6" s="279"/>
      <c r="M6" s="279"/>
      <c r="N6" s="279"/>
      <c r="O6" s="279"/>
      <c r="P6" s="279"/>
      <c r="Q6" s="280"/>
    </row>
    <row r="7" spans="2:17" x14ac:dyDescent="0.3">
      <c r="B7" s="155" t="s">
        <v>152</v>
      </c>
      <c r="C7" s="145">
        <v>740830175</v>
      </c>
      <c r="D7" s="318">
        <v>747822119</v>
      </c>
      <c r="E7" s="319"/>
      <c r="F7" s="318">
        <v>820422440</v>
      </c>
      <c r="G7" s="319"/>
      <c r="H7" s="318">
        <v>850802067</v>
      </c>
      <c r="I7" s="319"/>
      <c r="J7" s="320">
        <v>879307956</v>
      </c>
      <c r="K7" s="321"/>
      <c r="L7" s="318">
        <v>903980326</v>
      </c>
      <c r="M7" s="319"/>
      <c r="N7" s="318">
        <v>923249325</v>
      </c>
      <c r="O7" s="319"/>
      <c r="P7" s="318">
        <v>934745128</v>
      </c>
      <c r="Q7" s="322"/>
    </row>
    <row r="8" spans="2:17" x14ac:dyDescent="0.3">
      <c r="B8" s="155" t="s">
        <v>153</v>
      </c>
      <c r="C8" s="146"/>
      <c r="D8" s="264">
        <f>D7-$C$7</f>
        <v>6991944</v>
      </c>
      <c r="E8" s="265"/>
      <c r="F8" s="264">
        <f>F7-$C$7</f>
        <v>79592265</v>
      </c>
      <c r="G8" s="265"/>
      <c r="H8" s="264">
        <f>H7-$C$7</f>
        <v>109971892</v>
      </c>
      <c r="I8" s="265"/>
      <c r="J8" s="282">
        <f>J7-$C$7</f>
        <v>138477781</v>
      </c>
      <c r="K8" s="283"/>
      <c r="L8" s="264">
        <f>L7-$C$7</f>
        <v>163150151</v>
      </c>
      <c r="M8" s="265"/>
      <c r="N8" s="264">
        <f>N7-$C$7</f>
        <v>182419150</v>
      </c>
      <c r="O8" s="265"/>
      <c r="P8" s="264">
        <f>P7-$C$7</f>
        <v>193914953</v>
      </c>
      <c r="Q8" s="276"/>
    </row>
    <row r="9" spans="2:17" x14ac:dyDescent="0.3">
      <c r="B9" s="161" t="s">
        <v>146</v>
      </c>
      <c r="C9" s="147"/>
      <c r="D9" s="277">
        <f>D8/$C$7</f>
        <v>9.4379848930964509E-3</v>
      </c>
      <c r="E9" s="281"/>
      <c r="F9" s="277">
        <f>F8/$C$7</f>
        <v>0.10743658625946223</v>
      </c>
      <c r="G9" s="281"/>
      <c r="H9" s="277">
        <f>H8/$C$7</f>
        <v>0.14844413161221465</v>
      </c>
      <c r="I9" s="281"/>
      <c r="J9" s="284">
        <f>J8/$C$7</f>
        <v>0.18692243603603215</v>
      </c>
      <c r="K9" s="285"/>
      <c r="L9" s="277">
        <f>L8/$C$7</f>
        <v>0.22022611457477417</v>
      </c>
      <c r="M9" s="281"/>
      <c r="N9" s="277">
        <f>N8/$C$7</f>
        <v>0.24623612287390967</v>
      </c>
      <c r="O9" s="281"/>
      <c r="P9" s="277">
        <f>P8/$C$7</f>
        <v>0.26175358340391575</v>
      </c>
      <c r="Q9" s="278"/>
    </row>
    <row r="10" spans="2:17" x14ac:dyDescent="0.3">
      <c r="B10" s="270" t="s">
        <v>150</v>
      </c>
      <c r="C10" s="271"/>
      <c r="D10" s="279"/>
      <c r="E10" s="279"/>
      <c r="F10" s="279"/>
      <c r="G10" s="279"/>
      <c r="H10" s="279"/>
      <c r="I10" s="279"/>
      <c r="J10" s="279"/>
      <c r="K10" s="279"/>
      <c r="L10" s="279"/>
      <c r="M10" s="279"/>
      <c r="N10" s="279"/>
      <c r="O10" s="279"/>
      <c r="P10" s="279"/>
      <c r="Q10" s="280"/>
    </row>
    <row r="11" spans="2:17" x14ac:dyDescent="0.3">
      <c r="B11" s="151" t="s">
        <v>78</v>
      </c>
      <c r="C11" s="142">
        <v>5991499</v>
      </c>
      <c r="D11" s="38">
        <v>7788949</v>
      </c>
      <c r="E11" s="45"/>
      <c r="F11" s="38">
        <v>7788949</v>
      </c>
      <c r="G11" s="45"/>
      <c r="H11" s="38">
        <v>7788949</v>
      </c>
      <c r="I11" s="45"/>
      <c r="J11" s="137">
        <v>7788949</v>
      </c>
      <c r="K11" s="45"/>
      <c r="L11" s="38">
        <v>7788949</v>
      </c>
      <c r="M11" s="45"/>
      <c r="N11" s="38">
        <v>7788949</v>
      </c>
      <c r="O11" s="45"/>
      <c r="P11" s="38">
        <v>7788949</v>
      </c>
      <c r="Q11" s="163"/>
    </row>
    <row r="12" spans="2:17" x14ac:dyDescent="0.3">
      <c r="B12" s="155" t="s">
        <v>79</v>
      </c>
      <c r="C12" s="143">
        <v>15610435</v>
      </c>
      <c r="D12" s="40">
        <v>16289079</v>
      </c>
      <c r="E12" s="56"/>
      <c r="F12" s="40">
        <v>20293566</v>
      </c>
      <c r="G12" s="45"/>
      <c r="H12" s="40">
        <v>20293566</v>
      </c>
      <c r="I12" s="45"/>
      <c r="J12" s="138">
        <v>20293566</v>
      </c>
      <c r="K12" s="45"/>
      <c r="L12" s="40">
        <v>20293566</v>
      </c>
      <c r="M12" s="45"/>
      <c r="N12" s="40">
        <v>20293566</v>
      </c>
      <c r="O12" s="45"/>
      <c r="P12" s="40">
        <v>20293566</v>
      </c>
      <c r="Q12" s="163"/>
    </row>
    <row r="13" spans="2:17" x14ac:dyDescent="0.3">
      <c r="B13" s="155" t="s">
        <v>192</v>
      </c>
      <c r="C13" s="143">
        <v>22954000</v>
      </c>
      <c r="D13" s="40">
        <v>16067800</v>
      </c>
      <c r="E13" s="46"/>
      <c r="F13" s="40">
        <v>17063313</v>
      </c>
      <c r="G13" s="47"/>
      <c r="H13" s="40">
        <v>22063313</v>
      </c>
      <c r="I13" s="56"/>
      <c r="J13" s="138">
        <v>27063313</v>
      </c>
      <c r="K13" s="162"/>
      <c r="L13" s="40">
        <v>29840200</v>
      </c>
      <c r="M13" s="45"/>
      <c r="N13" s="40">
        <v>29840200</v>
      </c>
      <c r="O13" s="45"/>
      <c r="P13" s="40">
        <v>29840200</v>
      </c>
      <c r="Q13" s="163"/>
    </row>
    <row r="14" spans="2:17" x14ac:dyDescent="0.3">
      <c r="B14" s="161" t="s">
        <v>26</v>
      </c>
      <c r="C14" s="144">
        <v>7818984</v>
      </c>
      <c r="D14" s="42">
        <v>5473289</v>
      </c>
      <c r="E14" s="47"/>
      <c r="F14" s="42">
        <v>5473289</v>
      </c>
      <c r="G14" s="47"/>
      <c r="H14" s="42">
        <v>5473289</v>
      </c>
      <c r="I14" s="47"/>
      <c r="J14" s="139">
        <v>5473289</v>
      </c>
      <c r="K14" s="47"/>
      <c r="L14" s="42">
        <v>7696402</v>
      </c>
      <c r="M14" s="56"/>
      <c r="N14" s="42">
        <v>10164679</v>
      </c>
      <c r="O14" s="45"/>
      <c r="P14" s="42">
        <v>10164679</v>
      </c>
      <c r="Q14" s="163"/>
    </row>
    <row r="15" spans="2:17" x14ac:dyDescent="0.3">
      <c r="B15" s="155" t="s">
        <v>80</v>
      </c>
      <c r="C15" s="143">
        <v>3804716</v>
      </c>
      <c r="D15" s="40">
        <v>2663301</v>
      </c>
      <c r="E15" s="46"/>
      <c r="F15" s="40">
        <v>2663301</v>
      </c>
      <c r="G15" s="46"/>
      <c r="H15" s="40">
        <v>2663301</v>
      </c>
      <c r="I15" s="46"/>
      <c r="J15" s="138">
        <v>2663301</v>
      </c>
      <c r="K15" s="46"/>
      <c r="L15" s="40">
        <v>2663301</v>
      </c>
      <c r="M15" s="46"/>
      <c r="N15" s="40">
        <v>4946131</v>
      </c>
      <c r="O15" s="45"/>
      <c r="P15" s="40">
        <v>4946131</v>
      </c>
      <c r="Q15" s="163"/>
    </row>
    <row r="16" spans="2:17" x14ac:dyDescent="0.3">
      <c r="B16" s="155" t="s">
        <v>88</v>
      </c>
      <c r="C16" s="143">
        <v>3535945</v>
      </c>
      <c r="D16" s="40">
        <v>2475162</v>
      </c>
      <c r="E16" s="47"/>
      <c r="F16" s="40">
        <v>2475162</v>
      </c>
      <c r="G16" s="47"/>
      <c r="H16" s="40">
        <v>2475162</v>
      </c>
      <c r="I16" s="47"/>
      <c r="J16" s="138">
        <v>2475162</v>
      </c>
      <c r="K16" s="47"/>
      <c r="L16" s="40">
        <v>2475162</v>
      </c>
      <c r="M16" s="47"/>
      <c r="N16" s="40">
        <v>2724055</v>
      </c>
      <c r="O16" s="47"/>
      <c r="P16" s="40">
        <v>4596729</v>
      </c>
      <c r="Q16" s="163"/>
    </row>
    <row r="17" spans="2:17" x14ac:dyDescent="0.3">
      <c r="B17" s="155" t="s">
        <v>82</v>
      </c>
      <c r="C17" s="143">
        <v>15700000</v>
      </c>
      <c r="D17" s="40">
        <v>10990000</v>
      </c>
      <c r="E17" s="47"/>
      <c r="F17" s="40">
        <v>10990000</v>
      </c>
      <c r="G17" s="47"/>
      <c r="H17" s="40">
        <v>10990000</v>
      </c>
      <c r="I17" s="47"/>
      <c r="J17" s="138">
        <v>10990000</v>
      </c>
      <c r="K17" s="47"/>
      <c r="L17" s="40">
        <v>10990000</v>
      </c>
      <c r="M17" s="47"/>
      <c r="N17" s="40">
        <v>10990000</v>
      </c>
      <c r="O17" s="47"/>
      <c r="P17" s="40">
        <v>14117326</v>
      </c>
      <c r="Q17" s="171"/>
    </row>
    <row r="18" spans="2:17" ht="15" thickBot="1" x14ac:dyDescent="0.35">
      <c r="B18" s="154" t="s">
        <v>22</v>
      </c>
      <c r="C18" s="153">
        <v>4440000</v>
      </c>
      <c r="D18" s="152">
        <v>3108000</v>
      </c>
      <c r="E18" s="150"/>
      <c r="F18" s="152">
        <v>3108000</v>
      </c>
      <c r="G18" s="150"/>
      <c r="H18" s="152">
        <v>3108000</v>
      </c>
      <c r="I18" s="150"/>
      <c r="J18" s="160">
        <v>3108000</v>
      </c>
      <c r="K18" s="150"/>
      <c r="L18" s="152">
        <v>3108000</v>
      </c>
      <c r="M18" s="150"/>
      <c r="N18" s="152">
        <v>3108000</v>
      </c>
      <c r="O18" s="150"/>
      <c r="P18" s="152">
        <v>3108000</v>
      </c>
      <c r="Q18" s="150"/>
    </row>
    <row r="21" spans="2:17" x14ac:dyDescent="0.3">
      <c r="B21" s="270" t="s">
        <v>157</v>
      </c>
      <c r="C21" s="271"/>
      <c r="D21" s="279"/>
      <c r="E21" s="279"/>
      <c r="F21" s="279"/>
      <c r="G21" s="279"/>
      <c r="H21" s="279"/>
      <c r="I21" s="279"/>
      <c r="J21" s="279"/>
      <c r="K21" s="279"/>
      <c r="L21" s="279"/>
      <c r="M21" s="279"/>
      <c r="N21" s="279"/>
      <c r="O21" s="279"/>
      <c r="P21" s="279"/>
      <c r="Q21" s="280"/>
    </row>
    <row r="22" spans="2:17" x14ac:dyDescent="0.3">
      <c r="B22" s="155" t="s">
        <v>156</v>
      </c>
      <c r="C22" s="165">
        <v>7567900</v>
      </c>
      <c r="D22" s="286">
        <v>7658940</v>
      </c>
      <c r="E22" s="287"/>
      <c r="F22" s="286">
        <v>8407671</v>
      </c>
      <c r="G22" s="287"/>
      <c r="H22" s="286">
        <v>8720978</v>
      </c>
      <c r="I22" s="287"/>
      <c r="J22" s="288">
        <v>9014961</v>
      </c>
      <c r="K22" s="289"/>
      <c r="L22" s="290">
        <v>9269409</v>
      </c>
      <c r="M22" s="291"/>
      <c r="N22" s="290">
        <v>9468131</v>
      </c>
      <c r="O22" s="291"/>
      <c r="P22" s="290">
        <v>9573878</v>
      </c>
      <c r="Q22" s="292"/>
    </row>
    <row r="23" spans="2:17" x14ac:dyDescent="0.3">
      <c r="B23" s="155" t="s">
        <v>153</v>
      </c>
      <c r="C23" s="146"/>
      <c r="D23" s="293">
        <f>D22-$C$22</f>
        <v>91040</v>
      </c>
      <c r="E23" s="294"/>
      <c r="F23" s="293">
        <f t="shared" ref="F23" si="0">F22-$C$22</f>
        <v>839771</v>
      </c>
      <c r="G23" s="294"/>
      <c r="H23" s="293">
        <f t="shared" ref="H23" si="1">H22-$C$22</f>
        <v>1153078</v>
      </c>
      <c r="I23" s="294"/>
      <c r="J23" s="296">
        <f t="shared" ref="J23" si="2">J22-$C$22</f>
        <v>1447061</v>
      </c>
      <c r="K23" s="297"/>
      <c r="L23" s="293">
        <f t="shared" ref="L23" si="3">L22-$C$22</f>
        <v>1701509</v>
      </c>
      <c r="M23" s="294"/>
      <c r="N23" s="293">
        <f t="shared" ref="N23" si="4">N22-$C$22</f>
        <v>1900231</v>
      </c>
      <c r="O23" s="294"/>
      <c r="P23" s="293">
        <f t="shared" ref="P23" si="5">P22-$C$22</f>
        <v>2005978</v>
      </c>
      <c r="Q23" s="295"/>
    </row>
    <row r="24" spans="2:17" x14ac:dyDescent="0.3">
      <c r="B24" s="161" t="s">
        <v>146</v>
      </c>
      <c r="C24" s="147"/>
      <c r="D24" s="277">
        <f>D23/$C$22</f>
        <v>1.2029757264234464E-2</v>
      </c>
      <c r="E24" s="281"/>
      <c r="F24" s="277">
        <f t="shared" ref="F24" si="6">F23/$C$22</f>
        <v>0.11096486475772671</v>
      </c>
      <c r="G24" s="281"/>
      <c r="H24" s="277">
        <f t="shared" ref="H24" si="7">H23/$C$22</f>
        <v>0.15236432828129337</v>
      </c>
      <c r="I24" s="281"/>
      <c r="J24" s="284">
        <f t="shared" ref="J24" si="8">J23/$C$22</f>
        <v>0.19121037540136629</v>
      </c>
      <c r="K24" s="285"/>
      <c r="L24" s="277">
        <f t="shared" ref="L24" si="9">L23/$C$22</f>
        <v>0.22483238414883919</v>
      </c>
      <c r="M24" s="281"/>
      <c r="N24" s="277">
        <f t="shared" ref="N24" si="10">N23/$C$22</f>
        <v>0.25109092350586026</v>
      </c>
      <c r="O24" s="281"/>
      <c r="P24" s="277">
        <f t="shared" ref="P24" si="11">P23/$C$22</f>
        <v>0.26506402040196092</v>
      </c>
      <c r="Q24" s="278"/>
    </row>
    <row r="25" spans="2:17" x14ac:dyDescent="0.3">
      <c r="B25" s="270" t="s">
        <v>158</v>
      </c>
      <c r="C25" s="271"/>
      <c r="D25" s="279"/>
      <c r="E25" s="279"/>
      <c r="F25" s="279"/>
      <c r="G25" s="279"/>
      <c r="H25" s="279"/>
      <c r="I25" s="279"/>
      <c r="J25" s="279"/>
      <c r="K25" s="279"/>
      <c r="L25" s="279"/>
      <c r="M25" s="279"/>
      <c r="N25" s="279"/>
      <c r="O25" s="279"/>
      <c r="P25" s="279"/>
      <c r="Q25" s="280"/>
    </row>
    <row r="26" spans="2:17" x14ac:dyDescent="0.3">
      <c r="B26" s="151" t="s">
        <v>78</v>
      </c>
      <c r="C26" s="166">
        <v>2310765</v>
      </c>
      <c r="D26" s="298">
        <v>2992018</v>
      </c>
      <c r="E26" s="299"/>
      <c r="F26" s="298">
        <v>2992018</v>
      </c>
      <c r="G26" s="299"/>
      <c r="H26" s="298">
        <v>2992018</v>
      </c>
      <c r="I26" s="299"/>
      <c r="J26" s="302">
        <v>2992018</v>
      </c>
      <c r="K26" s="303"/>
      <c r="L26" s="298">
        <v>2992018</v>
      </c>
      <c r="M26" s="299"/>
      <c r="N26" s="298">
        <v>2992018</v>
      </c>
      <c r="O26" s="299"/>
      <c r="P26" s="298">
        <v>2992018</v>
      </c>
      <c r="Q26" s="316"/>
    </row>
    <row r="27" spans="2:17" x14ac:dyDescent="0.3">
      <c r="B27" s="155" t="s">
        <v>79</v>
      </c>
      <c r="C27" s="167">
        <v>2662665</v>
      </c>
      <c r="D27" s="300">
        <v>2778541</v>
      </c>
      <c r="E27" s="301"/>
      <c r="F27" s="300">
        <v>3462496</v>
      </c>
      <c r="G27" s="301"/>
      <c r="H27" s="300">
        <v>3462496</v>
      </c>
      <c r="I27" s="301"/>
      <c r="J27" s="304">
        <v>3462496</v>
      </c>
      <c r="K27" s="305"/>
      <c r="L27" s="300">
        <v>3462496</v>
      </c>
      <c r="M27" s="301"/>
      <c r="N27" s="300">
        <v>3462496</v>
      </c>
      <c r="O27" s="301"/>
      <c r="P27" s="300">
        <v>3462496</v>
      </c>
      <c r="Q27" s="314"/>
    </row>
    <row r="28" spans="2:17" x14ac:dyDescent="0.3">
      <c r="B28" s="155" t="s">
        <v>192</v>
      </c>
      <c r="C28" s="167">
        <v>1595892</v>
      </c>
      <c r="D28" s="300">
        <v>1164054</v>
      </c>
      <c r="E28" s="301"/>
      <c r="F28" s="300">
        <v>1228830</v>
      </c>
      <c r="G28" s="301"/>
      <c r="H28" s="300">
        <v>1542137</v>
      </c>
      <c r="I28" s="301"/>
      <c r="J28" s="304">
        <v>1836120</v>
      </c>
      <c r="K28" s="305"/>
      <c r="L28" s="300">
        <v>1991416</v>
      </c>
      <c r="M28" s="301"/>
      <c r="N28" s="300">
        <v>1991416</v>
      </c>
      <c r="O28" s="301"/>
      <c r="P28" s="300">
        <v>1991416</v>
      </c>
      <c r="Q28" s="314"/>
    </row>
    <row r="29" spans="2:17" x14ac:dyDescent="0.3">
      <c r="B29" s="161" t="s">
        <v>26</v>
      </c>
      <c r="C29" s="168">
        <v>378283</v>
      </c>
      <c r="D29" s="306">
        <v>273853</v>
      </c>
      <c r="E29" s="307"/>
      <c r="F29" s="306">
        <v>273853</v>
      </c>
      <c r="G29" s="307"/>
      <c r="H29" s="306">
        <v>273853</v>
      </c>
      <c r="I29" s="307"/>
      <c r="J29" s="310">
        <v>273853</v>
      </c>
      <c r="K29" s="311"/>
      <c r="L29" s="306">
        <v>373005</v>
      </c>
      <c r="M29" s="307"/>
      <c r="N29" s="306">
        <v>475663</v>
      </c>
      <c r="O29" s="307"/>
      <c r="P29" s="306">
        <v>475663</v>
      </c>
      <c r="Q29" s="317"/>
    </row>
    <row r="30" spans="2:17" x14ac:dyDescent="0.3">
      <c r="B30" s="155" t="s">
        <v>80</v>
      </c>
      <c r="C30" s="167">
        <v>150561</v>
      </c>
      <c r="D30" s="298">
        <v>105391</v>
      </c>
      <c r="E30" s="299"/>
      <c r="F30" s="298">
        <v>105391</v>
      </c>
      <c r="G30" s="299"/>
      <c r="H30" s="298">
        <v>105391</v>
      </c>
      <c r="I30" s="299"/>
      <c r="J30" s="302">
        <v>105391</v>
      </c>
      <c r="K30" s="303"/>
      <c r="L30" s="298">
        <v>105391</v>
      </c>
      <c r="M30" s="299"/>
      <c r="N30" s="298">
        <v>195731</v>
      </c>
      <c r="O30" s="299"/>
      <c r="P30" s="298">
        <v>195731</v>
      </c>
      <c r="Q30" s="316"/>
    </row>
    <row r="31" spans="2:17" x14ac:dyDescent="0.3">
      <c r="B31" s="155" t="s">
        <v>88</v>
      </c>
      <c r="C31" s="167">
        <v>83212</v>
      </c>
      <c r="D31" s="300">
        <v>59085</v>
      </c>
      <c r="E31" s="301"/>
      <c r="F31" s="300">
        <v>59085</v>
      </c>
      <c r="G31" s="301"/>
      <c r="H31" s="300">
        <v>59085</v>
      </c>
      <c r="I31" s="301"/>
      <c r="J31" s="304">
        <v>59085</v>
      </c>
      <c r="K31" s="305"/>
      <c r="L31" s="300">
        <v>59085</v>
      </c>
      <c r="M31" s="301"/>
      <c r="N31" s="300">
        <v>64809</v>
      </c>
      <c r="O31" s="301"/>
      <c r="P31" s="300">
        <v>106650</v>
      </c>
      <c r="Q31" s="314"/>
    </row>
    <row r="32" spans="2:17" x14ac:dyDescent="0.3">
      <c r="B32" s="155" t="s">
        <v>82</v>
      </c>
      <c r="C32" s="167">
        <v>360833</v>
      </c>
      <c r="D32" s="300">
        <v>266383</v>
      </c>
      <c r="E32" s="301"/>
      <c r="F32" s="300">
        <v>266383</v>
      </c>
      <c r="G32" s="301"/>
      <c r="H32" s="300">
        <v>266383</v>
      </c>
      <c r="I32" s="301"/>
      <c r="J32" s="304">
        <v>266383</v>
      </c>
      <c r="K32" s="305"/>
      <c r="L32" s="300">
        <v>266383</v>
      </c>
      <c r="M32" s="301"/>
      <c r="N32" s="300">
        <v>266383</v>
      </c>
      <c r="O32" s="301"/>
      <c r="P32" s="300">
        <v>330290</v>
      </c>
      <c r="Q32" s="314"/>
    </row>
    <row r="33" spans="2:17" ht="15" thickBot="1" x14ac:dyDescent="0.35">
      <c r="B33" s="154" t="s">
        <v>22</v>
      </c>
      <c r="C33" s="178">
        <v>25689</v>
      </c>
      <c r="D33" s="308">
        <v>19614</v>
      </c>
      <c r="E33" s="309"/>
      <c r="F33" s="308">
        <v>19614</v>
      </c>
      <c r="G33" s="309"/>
      <c r="H33" s="308">
        <v>19614</v>
      </c>
      <c r="I33" s="309"/>
      <c r="J33" s="312">
        <v>19614</v>
      </c>
      <c r="K33" s="313"/>
      <c r="L33" s="308">
        <v>19614</v>
      </c>
      <c r="M33" s="309"/>
      <c r="N33" s="308">
        <v>19614</v>
      </c>
      <c r="O33" s="309"/>
      <c r="P33" s="308">
        <v>19614</v>
      </c>
      <c r="Q33" s="315"/>
    </row>
  </sheetData>
  <mergeCells count="122">
    <mergeCell ref="P33:Q33"/>
    <mergeCell ref="D33:E33"/>
    <mergeCell ref="F33:G33"/>
    <mergeCell ref="H33:I33"/>
    <mergeCell ref="J33:K33"/>
    <mergeCell ref="L33:M33"/>
    <mergeCell ref="N33:O33"/>
    <mergeCell ref="P31:Q31"/>
    <mergeCell ref="D32:E32"/>
    <mergeCell ref="F32:G32"/>
    <mergeCell ref="H32:I32"/>
    <mergeCell ref="J32:K32"/>
    <mergeCell ref="L32:M32"/>
    <mergeCell ref="N32:O32"/>
    <mergeCell ref="P32:Q32"/>
    <mergeCell ref="D31:E31"/>
    <mergeCell ref="F31:G31"/>
    <mergeCell ref="H31:I31"/>
    <mergeCell ref="J31:K31"/>
    <mergeCell ref="L31:M31"/>
    <mergeCell ref="N31:O31"/>
    <mergeCell ref="P29:Q29"/>
    <mergeCell ref="D30:E30"/>
    <mergeCell ref="F30:G30"/>
    <mergeCell ref="H30:I30"/>
    <mergeCell ref="J30:K30"/>
    <mergeCell ref="L30:M30"/>
    <mergeCell ref="N30:O30"/>
    <mergeCell ref="P30:Q30"/>
    <mergeCell ref="D29:E29"/>
    <mergeCell ref="F29:G29"/>
    <mergeCell ref="H29:I29"/>
    <mergeCell ref="J29:K29"/>
    <mergeCell ref="L29:M29"/>
    <mergeCell ref="N29:O29"/>
    <mergeCell ref="P27:Q27"/>
    <mergeCell ref="D28:E28"/>
    <mergeCell ref="F28:G28"/>
    <mergeCell ref="H28:I28"/>
    <mergeCell ref="J28:K28"/>
    <mergeCell ref="L28:M28"/>
    <mergeCell ref="N28:O28"/>
    <mergeCell ref="P28:Q28"/>
    <mergeCell ref="D27:E27"/>
    <mergeCell ref="F27:G27"/>
    <mergeCell ref="H27:I27"/>
    <mergeCell ref="J27:K27"/>
    <mergeCell ref="L27:M27"/>
    <mergeCell ref="N27:O27"/>
    <mergeCell ref="P24:Q24"/>
    <mergeCell ref="B25:C25"/>
    <mergeCell ref="D25:Q25"/>
    <mergeCell ref="D26:E26"/>
    <mergeCell ref="F26:G26"/>
    <mergeCell ref="H26:I26"/>
    <mergeCell ref="J26:K26"/>
    <mergeCell ref="L26:M26"/>
    <mergeCell ref="N26:O26"/>
    <mergeCell ref="P26:Q26"/>
    <mergeCell ref="D24:E24"/>
    <mergeCell ref="F24:G24"/>
    <mergeCell ref="H24:I24"/>
    <mergeCell ref="J24:K24"/>
    <mergeCell ref="L24:M24"/>
    <mergeCell ref="N24:O24"/>
    <mergeCell ref="P22:Q22"/>
    <mergeCell ref="D23:E23"/>
    <mergeCell ref="F23:G23"/>
    <mergeCell ref="H23:I23"/>
    <mergeCell ref="J23:K23"/>
    <mergeCell ref="L23:M23"/>
    <mergeCell ref="N23:O23"/>
    <mergeCell ref="P23:Q23"/>
    <mergeCell ref="B10:C10"/>
    <mergeCell ref="D10:Q10"/>
    <mergeCell ref="B21:C21"/>
    <mergeCell ref="D21:Q21"/>
    <mergeCell ref="D22:E22"/>
    <mergeCell ref="F22:G22"/>
    <mergeCell ref="H22:I22"/>
    <mergeCell ref="J22:K22"/>
    <mergeCell ref="L22:M22"/>
    <mergeCell ref="N22:O22"/>
    <mergeCell ref="P8:Q8"/>
    <mergeCell ref="D9:E9"/>
    <mergeCell ref="F9:G9"/>
    <mergeCell ref="H9:I9"/>
    <mergeCell ref="J9:K9"/>
    <mergeCell ref="L9:M9"/>
    <mergeCell ref="N9:O9"/>
    <mergeCell ref="P9:Q9"/>
    <mergeCell ref="D8:E8"/>
    <mergeCell ref="F8:G8"/>
    <mergeCell ref="H8:I8"/>
    <mergeCell ref="J8:K8"/>
    <mergeCell ref="L8:M8"/>
    <mergeCell ref="N8:O8"/>
    <mergeCell ref="P5:Q5"/>
    <mergeCell ref="B6:C6"/>
    <mergeCell ref="D6:Q6"/>
    <mergeCell ref="D7:E7"/>
    <mergeCell ref="F7:G7"/>
    <mergeCell ref="H7:I7"/>
    <mergeCell ref="J7:K7"/>
    <mergeCell ref="L7:M7"/>
    <mergeCell ref="N7:O7"/>
    <mergeCell ref="P7:Q7"/>
    <mergeCell ref="D5:E5"/>
    <mergeCell ref="F5:G5"/>
    <mergeCell ref="H5:I5"/>
    <mergeCell ref="J5:K5"/>
    <mergeCell ref="L5:M5"/>
    <mergeCell ref="N5:O5"/>
    <mergeCell ref="B2:Q2"/>
    <mergeCell ref="D3:Q3"/>
    <mergeCell ref="D4:E4"/>
    <mergeCell ref="F4:G4"/>
    <mergeCell ref="H4:I4"/>
    <mergeCell ref="J4:K4"/>
    <mergeCell ref="L4:M4"/>
    <mergeCell ref="N4:O4"/>
    <mergeCell ref="P4:Q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7"/>
  <sheetViews>
    <sheetView workbookViewId="0">
      <selection activeCell="N18" sqref="N18"/>
    </sheetView>
  </sheetViews>
  <sheetFormatPr defaultRowHeight="14.4" x14ac:dyDescent="0.3"/>
  <cols>
    <col min="1" max="1" width="14.5546875" customWidth="1"/>
    <col min="2" max="2" width="7.21875" customWidth="1"/>
    <col min="3" max="3" width="8.6640625" customWidth="1"/>
    <col min="4" max="4" width="8.77734375" customWidth="1"/>
    <col min="5" max="5" width="7.21875" customWidth="1"/>
    <col min="6" max="6" width="0.6640625" customWidth="1"/>
    <col min="7" max="7" width="7.77734375" customWidth="1"/>
    <col min="9" max="9" width="14.88671875" customWidth="1"/>
    <col min="10" max="10" width="7.33203125" customWidth="1"/>
    <col min="11" max="11" width="8" customWidth="1"/>
    <col min="12" max="12" width="7.5546875" customWidth="1"/>
    <col min="13" max="13" width="8.21875" customWidth="1"/>
    <col min="15" max="15" width="11.44140625" bestFit="1" customWidth="1"/>
  </cols>
  <sheetData>
    <row r="2" spans="1:16" ht="27" customHeight="1" x14ac:dyDescent="0.3">
      <c r="A2" s="232" t="s">
        <v>94</v>
      </c>
      <c r="B2" s="232" t="s">
        <v>90</v>
      </c>
      <c r="C2" s="232"/>
      <c r="D2" s="232"/>
      <c r="E2" s="232"/>
      <c r="F2" s="232"/>
      <c r="G2" s="232"/>
      <c r="I2" s="323" t="s">
        <v>130</v>
      </c>
      <c r="J2" s="232" t="s">
        <v>124</v>
      </c>
      <c r="K2" s="232"/>
      <c r="L2" s="232"/>
      <c r="M2" s="232" t="s">
        <v>125</v>
      </c>
    </row>
    <row r="3" spans="1:16" ht="29.4" customHeight="1" x14ac:dyDescent="0.3">
      <c r="A3" s="236"/>
      <c r="B3" s="33" t="s">
        <v>83</v>
      </c>
      <c r="C3" s="34" t="s">
        <v>84</v>
      </c>
      <c r="D3" s="34" t="s">
        <v>85</v>
      </c>
      <c r="E3" s="233" t="s">
        <v>86</v>
      </c>
      <c r="F3" s="234"/>
      <c r="G3" s="34" t="s">
        <v>87</v>
      </c>
      <c r="I3" s="236"/>
      <c r="J3" s="83" t="s">
        <v>83</v>
      </c>
      <c r="K3" s="113" t="s">
        <v>86</v>
      </c>
      <c r="L3" s="83" t="s">
        <v>89</v>
      </c>
      <c r="M3" s="232"/>
      <c r="O3" s="34" t="s">
        <v>91</v>
      </c>
      <c r="P3" s="34" t="s">
        <v>92</v>
      </c>
    </row>
    <row r="4" spans="1:16" x14ac:dyDescent="0.3">
      <c r="A4" s="5" t="s">
        <v>78</v>
      </c>
      <c r="B4" s="38">
        <v>5991499</v>
      </c>
      <c r="C4" s="38">
        <v>4793199</v>
      </c>
      <c r="D4" s="38">
        <v>7189799</v>
      </c>
      <c r="E4" s="50">
        <v>7189799</v>
      </c>
      <c r="F4" s="45"/>
      <c r="G4" s="39">
        <f>(E4-B4)/B4</f>
        <v>0.20000003338062811</v>
      </c>
      <c r="I4" s="5" t="s">
        <v>78</v>
      </c>
      <c r="J4" s="122">
        <v>2310765</v>
      </c>
      <c r="K4" s="116">
        <v>2765548</v>
      </c>
      <c r="L4" s="175">
        <f>K4-J4</f>
        <v>454783</v>
      </c>
      <c r="M4" s="124">
        <f>0.34*K4</f>
        <v>940286.32000000007</v>
      </c>
      <c r="O4" s="38">
        <f>B4-C4</f>
        <v>1198300</v>
      </c>
      <c r="P4" s="38">
        <f>D4-B4</f>
        <v>1198300</v>
      </c>
    </row>
    <row r="5" spans="1:16" x14ac:dyDescent="0.3">
      <c r="A5" s="7" t="s">
        <v>79</v>
      </c>
      <c r="B5" s="40">
        <v>15610435</v>
      </c>
      <c r="C5" s="40">
        <v>12488348</v>
      </c>
      <c r="D5" s="40">
        <v>18732522</v>
      </c>
      <c r="E5" s="51">
        <v>18732522</v>
      </c>
      <c r="F5" s="45"/>
      <c r="G5" s="41">
        <f t="shared" ref="G5:G12" si="0">(E5-B5)/B5</f>
        <v>0.2</v>
      </c>
      <c r="I5" s="7" t="s">
        <v>79</v>
      </c>
      <c r="J5" s="114">
        <v>2662665</v>
      </c>
      <c r="K5" s="119">
        <v>3195832</v>
      </c>
      <c r="L5" s="176">
        <f t="shared" ref="L5:L11" si="1">K5-J5</f>
        <v>533167</v>
      </c>
      <c r="M5" s="120">
        <f t="shared" ref="M5:M11" si="2">0.34*K5</f>
        <v>1086582.8800000001</v>
      </c>
      <c r="O5" s="40">
        <f t="shared" ref="O5:O12" si="3">B5-C5</f>
        <v>3122087</v>
      </c>
      <c r="P5" s="40">
        <f t="shared" ref="P5:P12" si="4">D5-B5</f>
        <v>3122087</v>
      </c>
    </row>
    <row r="6" spans="1:16" x14ac:dyDescent="0.3">
      <c r="A6" s="7" t="s">
        <v>81</v>
      </c>
      <c r="B6" s="40">
        <v>22954000</v>
      </c>
      <c r="C6" s="40">
        <v>22954000</v>
      </c>
      <c r="D6" s="40">
        <v>36811696</v>
      </c>
      <c r="E6" s="51">
        <v>34168776</v>
      </c>
      <c r="F6" s="45"/>
      <c r="G6" s="41">
        <f>(E6-B6)/B6</f>
        <v>0.48857610873921758</v>
      </c>
      <c r="I6" s="7" t="s">
        <v>81</v>
      </c>
      <c r="J6" s="114">
        <v>1595892</v>
      </c>
      <c r="K6" s="119">
        <v>2222619</v>
      </c>
      <c r="L6" s="176">
        <f>K6-J6</f>
        <v>626727</v>
      </c>
      <c r="M6" s="120">
        <f>0.34*K6</f>
        <v>755690.46000000008</v>
      </c>
      <c r="O6" s="40">
        <f>B6-C6</f>
        <v>0</v>
      </c>
      <c r="P6" s="40">
        <f>D6-B6</f>
        <v>13857696</v>
      </c>
    </row>
    <row r="7" spans="1:16" x14ac:dyDescent="0.3">
      <c r="A7" s="9" t="s">
        <v>26</v>
      </c>
      <c r="B7" s="42">
        <v>7818984</v>
      </c>
      <c r="C7" s="42">
        <v>6255187</v>
      </c>
      <c r="D7" s="42">
        <v>8600882</v>
      </c>
      <c r="E7" s="52">
        <v>6255187</v>
      </c>
      <c r="F7" s="47"/>
      <c r="G7" s="43">
        <f>(E7-B7)/B7</f>
        <v>-0.20000002557877083</v>
      </c>
      <c r="I7" s="9" t="s">
        <v>26</v>
      </c>
      <c r="J7" s="121">
        <v>378283</v>
      </c>
      <c r="K7" s="123">
        <v>309476</v>
      </c>
      <c r="L7" s="177">
        <f>K7-J7</f>
        <v>-68807</v>
      </c>
      <c r="M7" s="118">
        <f>0.34*K7</f>
        <v>105221.84000000001</v>
      </c>
      <c r="O7" s="42">
        <f>B7-C7</f>
        <v>1563797</v>
      </c>
      <c r="P7" s="42">
        <f>D7-B7</f>
        <v>781898</v>
      </c>
    </row>
    <row r="8" spans="1:16" x14ac:dyDescent="0.3">
      <c r="A8" s="7" t="s">
        <v>80</v>
      </c>
      <c r="B8" s="40">
        <v>3804716</v>
      </c>
      <c r="C8" s="40">
        <v>3424244</v>
      </c>
      <c r="D8" s="40">
        <v>4185188</v>
      </c>
      <c r="E8" s="51">
        <v>3424244</v>
      </c>
      <c r="F8" s="62"/>
      <c r="G8" s="41">
        <f>(E8-B8)/B8</f>
        <v>-0.1000001051326827</v>
      </c>
      <c r="I8" s="7" t="s">
        <v>80</v>
      </c>
      <c r="J8" s="131">
        <v>150561</v>
      </c>
      <c r="K8" s="128">
        <v>135504</v>
      </c>
      <c r="L8" s="176">
        <f>K8-J8</f>
        <v>-15057</v>
      </c>
      <c r="M8" s="129">
        <f>0.34*K8</f>
        <v>46071.360000000001</v>
      </c>
      <c r="O8" s="40">
        <f>B8-C8</f>
        <v>380472</v>
      </c>
      <c r="P8" s="40">
        <f>D8-B8</f>
        <v>380472</v>
      </c>
    </row>
    <row r="9" spans="1:16" x14ac:dyDescent="0.3">
      <c r="A9" s="7" t="s">
        <v>88</v>
      </c>
      <c r="B9" s="40">
        <v>3535945</v>
      </c>
      <c r="C9" s="40">
        <v>3535945</v>
      </c>
      <c r="D9" s="40">
        <v>5000000</v>
      </c>
      <c r="E9" s="51">
        <v>3535945</v>
      </c>
      <c r="F9" s="88"/>
      <c r="G9" s="41">
        <f>(E9-B9)/B9</f>
        <v>0</v>
      </c>
      <c r="I9" s="7" t="s">
        <v>88</v>
      </c>
      <c r="J9" s="131">
        <v>83212</v>
      </c>
      <c r="K9" s="128">
        <v>83212</v>
      </c>
      <c r="L9" s="176">
        <f>K9-J9</f>
        <v>0</v>
      </c>
      <c r="M9" s="129">
        <f>0.34*K9</f>
        <v>28292.080000000002</v>
      </c>
      <c r="O9" s="40">
        <f>B9-C9</f>
        <v>0</v>
      </c>
      <c r="P9" s="40">
        <f>D9-B9</f>
        <v>1464055</v>
      </c>
    </row>
    <row r="10" spans="1:16" x14ac:dyDescent="0.3">
      <c r="A10" s="7" t="s">
        <v>82</v>
      </c>
      <c r="B10" s="40">
        <v>15700000</v>
      </c>
      <c r="C10" s="40">
        <v>12000000</v>
      </c>
      <c r="D10" s="40">
        <v>16500000</v>
      </c>
      <c r="E10" s="51">
        <v>12000000</v>
      </c>
      <c r="F10" s="63"/>
      <c r="G10" s="41">
        <f>(E10-B10)/B10</f>
        <v>-0.2356687898089172</v>
      </c>
      <c r="I10" s="7" t="s">
        <v>82</v>
      </c>
      <c r="J10" s="131">
        <v>360833</v>
      </c>
      <c r="K10" s="128">
        <v>287552</v>
      </c>
      <c r="L10" s="176">
        <f>K10-J10</f>
        <v>-73281</v>
      </c>
      <c r="M10" s="129">
        <f>0.54*K10</f>
        <v>155278.08000000002</v>
      </c>
      <c r="O10" s="40">
        <f t="shared" si="3"/>
        <v>3700000</v>
      </c>
      <c r="P10" s="40">
        <f t="shared" si="4"/>
        <v>800000</v>
      </c>
    </row>
    <row r="11" spans="1:16" x14ac:dyDescent="0.3">
      <c r="A11" s="7" t="s">
        <v>22</v>
      </c>
      <c r="B11" s="40">
        <v>4440000</v>
      </c>
      <c r="C11" s="40">
        <v>4440000</v>
      </c>
      <c r="D11" s="40">
        <v>6253529</v>
      </c>
      <c r="E11" s="51">
        <v>4440000</v>
      </c>
      <c r="F11" s="91"/>
      <c r="G11" s="41">
        <f t="shared" si="0"/>
        <v>0</v>
      </c>
      <c r="I11" s="7" t="s">
        <v>22</v>
      </c>
      <c r="J11" s="130">
        <v>25689</v>
      </c>
      <c r="K11" s="132">
        <v>25689</v>
      </c>
      <c r="L11" s="177">
        <f t="shared" si="1"/>
        <v>0</v>
      </c>
      <c r="M11" s="127">
        <f t="shared" si="2"/>
        <v>8734.26</v>
      </c>
      <c r="O11" s="40">
        <f t="shared" si="3"/>
        <v>0</v>
      </c>
      <c r="P11" s="40">
        <f t="shared" si="4"/>
        <v>1813529</v>
      </c>
    </row>
    <row r="12" spans="1:16" ht="13.8" customHeight="1" thickBot="1" x14ac:dyDescent="0.35">
      <c r="A12" s="35" t="s">
        <v>16</v>
      </c>
      <c r="B12" s="36">
        <f>SUM(B4:B11)</f>
        <v>79855579</v>
      </c>
      <c r="C12" s="36">
        <v>89746473</v>
      </c>
      <c r="D12" s="36">
        <v>89746473</v>
      </c>
      <c r="E12" s="53">
        <f>SUM(E4:E11)</f>
        <v>89746473</v>
      </c>
      <c r="F12" s="45"/>
      <c r="G12" s="37">
        <f t="shared" si="0"/>
        <v>0.12385977440599361</v>
      </c>
      <c r="I12" s="106" t="s">
        <v>129</v>
      </c>
      <c r="J12" s="117">
        <f>SUM(J4:J11)</f>
        <v>7567900</v>
      </c>
      <c r="K12" s="126">
        <f>SUM(K4:K11)</f>
        <v>9025432</v>
      </c>
      <c r="L12" s="117">
        <f>SUM(L4:L11)</f>
        <v>1457532</v>
      </c>
      <c r="M12" s="117">
        <f>SUM(M4:M11)</f>
        <v>3126157.28</v>
      </c>
      <c r="O12" s="36">
        <f t="shared" si="3"/>
        <v>-9890894</v>
      </c>
      <c r="P12" s="36">
        <f t="shared" si="4"/>
        <v>9890894</v>
      </c>
    </row>
    <row r="13" spans="1:16" ht="15" thickTop="1" x14ac:dyDescent="0.3">
      <c r="E13" s="48"/>
      <c r="I13" s="237" t="s">
        <v>126</v>
      </c>
      <c r="J13" s="239" t="s">
        <v>128</v>
      </c>
      <c r="K13" s="239"/>
      <c r="L13" s="239"/>
      <c r="M13" s="105" t="s">
        <v>127</v>
      </c>
    </row>
    <row r="14" spans="1:16" ht="31.2" customHeight="1" x14ac:dyDescent="0.3">
      <c r="I14" s="238"/>
      <c r="J14" s="49">
        <f>SUM(J4:J11)</f>
        <v>7567900</v>
      </c>
      <c r="K14" s="64">
        <f>SUM(K4:K11)</f>
        <v>9025432</v>
      </c>
      <c r="L14" s="49">
        <f>SUM(L4:L11)</f>
        <v>1457532</v>
      </c>
      <c r="M14" s="49">
        <f>SUM(M4:M11)</f>
        <v>3126157.28</v>
      </c>
    </row>
    <row r="15" spans="1:16" x14ac:dyDescent="0.3">
      <c r="L15" s="44">
        <f>L14/J14</f>
        <v>0.19259398247862683</v>
      </c>
    </row>
    <row r="18" spans="1:11" x14ac:dyDescent="0.3">
      <c r="A18" s="182"/>
      <c r="B18" s="40"/>
      <c r="C18" s="40"/>
      <c r="D18" s="40"/>
      <c r="E18" s="40"/>
      <c r="I18" s="185" t="s">
        <v>93</v>
      </c>
      <c r="J18" s="114">
        <v>2310765</v>
      </c>
      <c r="K18" s="114">
        <v>2765548</v>
      </c>
    </row>
    <row r="19" spans="1:11" x14ac:dyDescent="0.3">
      <c r="A19" s="183"/>
      <c r="B19" s="40"/>
      <c r="C19" s="40"/>
      <c r="D19" s="40"/>
      <c r="E19" s="40"/>
      <c r="I19" s="186" t="s">
        <v>93</v>
      </c>
      <c r="J19" s="114">
        <v>2662665</v>
      </c>
      <c r="K19" s="114">
        <v>3195832</v>
      </c>
    </row>
    <row r="20" spans="1:11" x14ac:dyDescent="0.3">
      <c r="A20" s="186"/>
      <c r="B20" s="40"/>
      <c r="C20" s="40"/>
      <c r="D20" s="40"/>
      <c r="E20" s="40"/>
      <c r="I20" s="186" t="s">
        <v>81</v>
      </c>
      <c r="J20" s="114">
        <v>1595892</v>
      </c>
      <c r="K20" s="114">
        <v>2222619</v>
      </c>
    </row>
    <row r="21" spans="1:11" x14ac:dyDescent="0.3">
      <c r="A21" s="186"/>
      <c r="B21" s="40"/>
      <c r="C21" s="40"/>
      <c r="D21" s="40"/>
      <c r="E21" s="40"/>
      <c r="I21" s="186" t="s">
        <v>26</v>
      </c>
      <c r="J21" s="114">
        <v>378283</v>
      </c>
      <c r="K21" s="114">
        <v>309476</v>
      </c>
    </row>
    <row r="22" spans="1:11" x14ac:dyDescent="0.3">
      <c r="A22" s="186"/>
      <c r="B22" s="40"/>
      <c r="C22" s="40"/>
      <c r="D22" s="40"/>
      <c r="E22" s="40"/>
      <c r="I22" s="186" t="s">
        <v>80</v>
      </c>
      <c r="J22" s="114">
        <v>150561</v>
      </c>
      <c r="K22" s="114">
        <v>135504</v>
      </c>
    </row>
    <row r="23" spans="1:11" x14ac:dyDescent="0.3">
      <c r="A23" s="186"/>
      <c r="B23" s="40"/>
      <c r="C23" s="40"/>
      <c r="D23" s="40"/>
      <c r="E23" s="40"/>
      <c r="I23" s="186" t="s">
        <v>88</v>
      </c>
      <c r="J23" s="114">
        <v>83212</v>
      </c>
      <c r="K23" s="114">
        <v>83212</v>
      </c>
    </row>
    <row r="24" spans="1:11" x14ac:dyDescent="0.3">
      <c r="A24" s="186"/>
      <c r="B24" s="40"/>
      <c r="C24" s="40"/>
      <c r="D24" s="40"/>
      <c r="E24" s="40"/>
      <c r="I24" s="186" t="s">
        <v>82</v>
      </c>
      <c r="J24" s="114">
        <v>360833</v>
      </c>
      <c r="K24" s="114">
        <v>287552</v>
      </c>
    </row>
    <row r="25" spans="1:11" x14ac:dyDescent="0.3">
      <c r="A25" s="186"/>
      <c r="B25" s="40"/>
      <c r="C25" s="40"/>
      <c r="D25" s="40"/>
      <c r="E25" s="40"/>
      <c r="I25" s="186" t="s">
        <v>22</v>
      </c>
      <c r="J25" s="114">
        <v>25689</v>
      </c>
      <c r="K25" s="114">
        <v>25689</v>
      </c>
    </row>
    <row r="27" spans="1:11" x14ac:dyDescent="0.3">
      <c r="J27" s="57"/>
    </row>
  </sheetData>
  <mergeCells count="8">
    <mergeCell ref="M2:M3"/>
    <mergeCell ref="E3:F3"/>
    <mergeCell ref="J13:L13"/>
    <mergeCell ref="I13:I14"/>
    <mergeCell ref="A2:A3"/>
    <mergeCell ref="B2:G2"/>
    <mergeCell ref="I2:I3"/>
    <mergeCell ref="J2:L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A2:R15"/>
  <sheetViews>
    <sheetView tabSelected="1" workbookViewId="0">
      <selection activeCell="D15" sqref="D15"/>
    </sheetView>
  </sheetViews>
  <sheetFormatPr defaultRowHeight="14.4" x14ac:dyDescent="0.3"/>
  <cols>
    <col min="1" max="1" width="14.5546875" style="164" customWidth="1"/>
    <col min="2" max="2" width="7.21875" style="164" customWidth="1"/>
    <col min="3" max="3" width="8.6640625" style="164" customWidth="1"/>
    <col min="4" max="4" width="8.77734375" style="164" customWidth="1"/>
    <col min="5" max="5" width="7.21875" style="164" customWidth="1"/>
    <col min="6" max="6" width="0.6640625" style="164" customWidth="1"/>
    <col min="7" max="7" width="7.77734375" style="164" customWidth="1"/>
    <col min="8" max="8" width="8.88671875" style="164"/>
    <col min="9" max="9" width="15.109375" style="164" customWidth="1"/>
    <col min="10" max="10" width="7.33203125" style="164" customWidth="1"/>
    <col min="11" max="11" width="8" style="164" customWidth="1"/>
    <col min="12" max="12" width="7.5546875" style="164" customWidth="1"/>
    <col min="13" max="13" width="8.21875" style="164" customWidth="1"/>
    <col min="14" max="14" width="8.88671875" style="164"/>
    <col min="15" max="15" width="11.44140625" style="164" bestFit="1" customWidth="1"/>
    <col min="16" max="17" width="8.88671875" style="164"/>
    <col min="18" max="18" width="23.109375" style="164" customWidth="1"/>
    <col min="19" max="16384" width="8.88671875" style="164"/>
  </cols>
  <sheetData>
    <row r="2" spans="1:18" ht="16.2" customHeight="1" x14ac:dyDescent="0.3">
      <c r="A2" s="232" t="s">
        <v>161</v>
      </c>
      <c r="B2" s="232" t="s">
        <v>90</v>
      </c>
      <c r="C2" s="232"/>
      <c r="D2" s="232"/>
      <c r="E2" s="232"/>
      <c r="F2" s="232"/>
      <c r="G2" s="232"/>
      <c r="I2" s="232" t="s">
        <v>162</v>
      </c>
      <c r="J2" s="232" t="s">
        <v>124</v>
      </c>
      <c r="K2" s="232"/>
      <c r="L2" s="232"/>
      <c r="M2" s="232" t="s">
        <v>132</v>
      </c>
    </row>
    <row r="3" spans="1:18" ht="28.8" x14ac:dyDescent="0.3">
      <c r="A3" s="236"/>
      <c r="B3" s="134" t="s">
        <v>83</v>
      </c>
      <c r="C3" s="133" t="s">
        <v>84</v>
      </c>
      <c r="D3" s="133" t="s">
        <v>85</v>
      </c>
      <c r="E3" s="233" t="s">
        <v>86</v>
      </c>
      <c r="F3" s="234"/>
      <c r="G3" s="133" t="s">
        <v>87</v>
      </c>
      <c r="I3" s="236"/>
      <c r="J3" s="134" t="s">
        <v>83</v>
      </c>
      <c r="K3" s="54" t="s">
        <v>86</v>
      </c>
      <c r="L3" s="134" t="s">
        <v>89</v>
      </c>
      <c r="M3" s="232"/>
      <c r="O3" s="133" t="s">
        <v>91</v>
      </c>
      <c r="P3" s="133" t="s">
        <v>92</v>
      </c>
    </row>
    <row r="4" spans="1:18" x14ac:dyDescent="0.3">
      <c r="A4" s="5" t="s">
        <v>78</v>
      </c>
      <c r="B4" s="38">
        <v>5991499</v>
      </c>
      <c r="C4" s="38">
        <v>4793199</v>
      </c>
      <c r="D4" s="38">
        <v>7189799</v>
      </c>
      <c r="E4" s="50">
        <v>7189799</v>
      </c>
      <c r="F4" s="45"/>
      <c r="G4" s="39">
        <v>0.20000003338062811</v>
      </c>
      <c r="I4" s="5" t="s">
        <v>78</v>
      </c>
      <c r="J4" s="122">
        <v>2310765</v>
      </c>
      <c r="K4" s="116">
        <v>2765548</v>
      </c>
      <c r="L4" s="175">
        <f>K4-J4</f>
        <v>454783</v>
      </c>
      <c r="M4" s="124">
        <f>0.34*K4</f>
        <v>940286.32000000007</v>
      </c>
      <c r="N4" s="352">
        <f>L4/L$12</f>
        <v>0.31202265198980195</v>
      </c>
      <c r="O4" s="38">
        <f>B4-C4</f>
        <v>1198300</v>
      </c>
      <c r="P4" s="38">
        <f>D4-B4</f>
        <v>1198300</v>
      </c>
      <c r="R4" s="80" t="s">
        <v>106</v>
      </c>
    </row>
    <row r="5" spans="1:18" x14ac:dyDescent="0.3">
      <c r="A5" s="7" t="s">
        <v>79</v>
      </c>
      <c r="B5" s="40">
        <v>15610435</v>
      </c>
      <c r="C5" s="40">
        <v>12488348</v>
      </c>
      <c r="D5" s="40">
        <v>18732522</v>
      </c>
      <c r="E5" s="51">
        <v>18732522</v>
      </c>
      <c r="F5" s="45"/>
      <c r="G5" s="41">
        <v>0.2</v>
      </c>
      <c r="I5" s="7" t="s">
        <v>79</v>
      </c>
      <c r="J5" s="114">
        <v>2662665</v>
      </c>
      <c r="K5" s="119">
        <v>3195832</v>
      </c>
      <c r="L5" s="176">
        <f t="shared" ref="L5:L11" si="0">K5-J5</f>
        <v>533167</v>
      </c>
      <c r="M5" s="120">
        <f t="shared" ref="M5:M11" si="1">0.34*K5</f>
        <v>1086582.8800000001</v>
      </c>
      <c r="N5" s="352">
        <f t="shared" ref="N5:N11" si="2">L5/L$12</f>
        <v>0.36580123112219837</v>
      </c>
      <c r="O5" s="40">
        <f t="shared" ref="O5:O12" si="3">B5-C5</f>
        <v>3122087</v>
      </c>
      <c r="P5" s="40">
        <f t="shared" ref="P5:P12" si="4">D5-B5</f>
        <v>3122087</v>
      </c>
      <c r="R5" s="80" t="s">
        <v>107</v>
      </c>
    </row>
    <row r="6" spans="1:18" x14ac:dyDescent="0.3">
      <c r="A6" s="7" t="s">
        <v>192</v>
      </c>
      <c r="B6" s="40">
        <v>22954000</v>
      </c>
      <c r="C6" s="40">
        <v>22954000</v>
      </c>
      <c r="D6" s="40">
        <v>36811696</v>
      </c>
      <c r="E6" s="51">
        <v>34168776</v>
      </c>
      <c r="F6" s="45"/>
      <c r="G6" s="41">
        <v>0.48857610873921758</v>
      </c>
      <c r="I6" s="7" t="s">
        <v>192</v>
      </c>
      <c r="J6" s="114">
        <v>1595892</v>
      </c>
      <c r="K6" s="119">
        <v>2222619</v>
      </c>
      <c r="L6" s="176">
        <f t="shared" si="0"/>
        <v>626727</v>
      </c>
      <c r="M6" s="120">
        <f t="shared" si="1"/>
        <v>755690.46000000008</v>
      </c>
      <c r="N6" s="352">
        <f t="shared" si="2"/>
        <v>0.42999193156651105</v>
      </c>
      <c r="O6" s="40">
        <f t="shared" si="3"/>
        <v>0</v>
      </c>
      <c r="P6" s="40">
        <f t="shared" si="4"/>
        <v>13857696</v>
      </c>
      <c r="R6" s="80" t="s">
        <v>105</v>
      </c>
    </row>
    <row r="7" spans="1:18" x14ac:dyDescent="0.3">
      <c r="A7" s="9" t="s">
        <v>26</v>
      </c>
      <c r="B7" s="42">
        <v>7818984</v>
      </c>
      <c r="C7" s="42">
        <v>6255187</v>
      </c>
      <c r="D7" s="42">
        <v>8600882</v>
      </c>
      <c r="E7" s="52">
        <v>6255187</v>
      </c>
      <c r="F7" s="47"/>
      <c r="G7" s="43">
        <v>-0.20000002557877083</v>
      </c>
      <c r="I7" s="9" t="s">
        <v>26</v>
      </c>
      <c r="J7" s="121">
        <v>378283</v>
      </c>
      <c r="K7" s="123">
        <v>309476</v>
      </c>
      <c r="L7" s="177">
        <f t="shared" si="0"/>
        <v>-68807</v>
      </c>
      <c r="M7" s="118">
        <f t="shared" si="1"/>
        <v>105221.84000000001</v>
      </c>
      <c r="N7" s="352">
        <f t="shared" si="2"/>
        <v>-4.7207882914405995E-2</v>
      </c>
      <c r="O7" s="42">
        <f t="shared" si="3"/>
        <v>1563797</v>
      </c>
      <c r="P7" s="42">
        <f t="shared" si="4"/>
        <v>781898</v>
      </c>
    </row>
    <row r="8" spans="1:18" x14ac:dyDescent="0.3">
      <c r="A8" s="7" t="s">
        <v>80</v>
      </c>
      <c r="B8" s="40">
        <v>3804716</v>
      </c>
      <c r="C8" s="40">
        <v>3424244</v>
      </c>
      <c r="D8" s="40">
        <v>4185188</v>
      </c>
      <c r="E8" s="51">
        <v>3424244</v>
      </c>
      <c r="F8" s="46"/>
      <c r="G8" s="41">
        <v>-0.1000001051326827</v>
      </c>
      <c r="I8" s="7" t="s">
        <v>80</v>
      </c>
      <c r="J8" s="131">
        <v>150561</v>
      </c>
      <c r="K8" s="128">
        <v>135504</v>
      </c>
      <c r="L8" s="176">
        <f t="shared" si="0"/>
        <v>-15057</v>
      </c>
      <c r="M8" s="129">
        <f t="shared" si="1"/>
        <v>46071.360000000001</v>
      </c>
      <c r="N8" s="352">
        <f t="shared" si="2"/>
        <v>-1.0330476449230618E-2</v>
      </c>
      <c r="O8" s="40">
        <f t="shared" si="3"/>
        <v>380472</v>
      </c>
      <c r="P8" s="40">
        <f t="shared" si="4"/>
        <v>380472</v>
      </c>
    </row>
    <row r="9" spans="1:18" x14ac:dyDescent="0.3">
      <c r="A9" s="7" t="s">
        <v>88</v>
      </c>
      <c r="B9" s="40">
        <v>3535945</v>
      </c>
      <c r="C9" s="40">
        <v>3535945</v>
      </c>
      <c r="D9" s="40">
        <v>5000000</v>
      </c>
      <c r="E9" s="51">
        <v>3535945</v>
      </c>
      <c r="F9" s="91"/>
      <c r="G9" s="41">
        <v>0</v>
      </c>
      <c r="I9" s="7" t="s">
        <v>88</v>
      </c>
      <c r="J9" s="131">
        <v>83212</v>
      </c>
      <c r="K9" s="128">
        <v>83212</v>
      </c>
      <c r="L9" s="176">
        <f t="shared" si="0"/>
        <v>0</v>
      </c>
      <c r="M9" s="129">
        <f t="shared" si="1"/>
        <v>28292.080000000002</v>
      </c>
      <c r="N9" s="352">
        <f t="shared" si="2"/>
        <v>0</v>
      </c>
      <c r="O9" s="40">
        <f t="shared" si="3"/>
        <v>0</v>
      </c>
      <c r="P9" s="40">
        <f t="shared" si="4"/>
        <v>1464055</v>
      </c>
    </row>
    <row r="10" spans="1:18" x14ac:dyDescent="0.3">
      <c r="A10" s="7" t="s">
        <v>82</v>
      </c>
      <c r="B10" s="40">
        <v>15700000</v>
      </c>
      <c r="C10" s="40">
        <v>12000000</v>
      </c>
      <c r="D10" s="40">
        <v>16500000</v>
      </c>
      <c r="E10" s="51">
        <v>12000000</v>
      </c>
      <c r="F10" s="47"/>
      <c r="G10" s="41">
        <v>-0.2356687898089172</v>
      </c>
      <c r="I10" s="7" t="s">
        <v>82</v>
      </c>
      <c r="J10" s="131">
        <v>360833</v>
      </c>
      <c r="K10" s="128">
        <v>287552</v>
      </c>
      <c r="L10" s="176">
        <f t="shared" si="0"/>
        <v>-73281</v>
      </c>
      <c r="M10" s="129">
        <f>0.54*K10</f>
        <v>155278.08000000002</v>
      </c>
      <c r="N10" s="352">
        <f t="shared" si="2"/>
        <v>-5.0277455314874736E-2</v>
      </c>
      <c r="O10" s="40">
        <f t="shared" si="3"/>
        <v>3700000</v>
      </c>
      <c r="P10" s="40">
        <f t="shared" si="4"/>
        <v>800000</v>
      </c>
    </row>
    <row r="11" spans="1:18" x14ac:dyDescent="0.3">
      <c r="A11" s="7" t="s">
        <v>22</v>
      </c>
      <c r="B11" s="40">
        <v>4440000</v>
      </c>
      <c r="C11" s="40">
        <v>4440000</v>
      </c>
      <c r="D11" s="40">
        <v>6253529</v>
      </c>
      <c r="E11" s="51">
        <v>4440000</v>
      </c>
      <c r="F11" s="91"/>
      <c r="G11" s="41">
        <v>0</v>
      </c>
      <c r="I11" s="7" t="s">
        <v>22</v>
      </c>
      <c r="J11" s="130">
        <v>25689</v>
      </c>
      <c r="K11" s="132">
        <v>25689</v>
      </c>
      <c r="L11" s="177">
        <f t="shared" si="0"/>
        <v>0</v>
      </c>
      <c r="M11" s="127">
        <f t="shared" si="1"/>
        <v>8734.26</v>
      </c>
      <c r="N11" s="352">
        <f t="shared" si="2"/>
        <v>0</v>
      </c>
      <c r="O11" s="40">
        <f t="shared" si="3"/>
        <v>0</v>
      </c>
      <c r="P11" s="40">
        <f t="shared" si="4"/>
        <v>1813529</v>
      </c>
    </row>
    <row r="12" spans="1:18" ht="15" thickBot="1" x14ac:dyDescent="0.35">
      <c r="A12" s="59" t="s">
        <v>16</v>
      </c>
      <c r="B12" s="36">
        <f>SUM(B4:B11)</f>
        <v>79855579</v>
      </c>
      <c r="C12" s="36">
        <v>79855579</v>
      </c>
      <c r="D12" s="36">
        <v>89746473</v>
      </c>
      <c r="E12" s="53">
        <f>SUM(E4:E11)</f>
        <v>89746473</v>
      </c>
      <c r="F12" s="45"/>
      <c r="G12" s="37">
        <f t="shared" ref="G12" si="5">(E12-B12)/B12</f>
        <v>0.12385977440599361</v>
      </c>
      <c r="I12" s="106" t="s">
        <v>129</v>
      </c>
      <c r="J12" s="117">
        <f>SUM(J4:J11)</f>
        <v>7567900</v>
      </c>
      <c r="K12" s="126">
        <f>SUM(K4:K11)</f>
        <v>9025432</v>
      </c>
      <c r="L12" s="117">
        <f>K12-J12</f>
        <v>1457532</v>
      </c>
      <c r="M12" s="117">
        <f>SUM(M4:M11)</f>
        <v>3126157.28</v>
      </c>
      <c r="O12" s="36">
        <f t="shared" si="3"/>
        <v>0</v>
      </c>
      <c r="P12" s="36">
        <f t="shared" si="4"/>
        <v>9890894</v>
      </c>
    </row>
    <row r="13" spans="1:18" ht="15" thickTop="1" x14ac:dyDescent="0.3">
      <c r="A13" s="235" t="s">
        <v>104</v>
      </c>
      <c r="B13" s="235"/>
      <c r="C13" s="235"/>
      <c r="D13" s="235"/>
      <c r="E13" s="235"/>
      <c r="F13" s="235"/>
      <c r="G13" s="235"/>
      <c r="I13" s="237" t="s">
        <v>133</v>
      </c>
      <c r="J13" s="239" t="s">
        <v>128</v>
      </c>
      <c r="K13" s="239"/>
      <c r="L13" s="239"/>
      <c r="M13" s="105" t="s">
        <v>127</v>
      </c>
    </row>
    <row r="14" spans="1:18" ht="30" customHeight="1" x14ac:dyDescent="0.3">
      <c r="A14" s="107"/>
      <c r="B14" s="107"/>
      <c r="C14" s="107"/>
      <c r="D14" s="107"/>
      <c r="E14" s="107"/>
      <c r="F14" s="107"/>
      <c r="G14" s="107"/>
      <c r="I14" s="238"/>
      <c r="J14" s="109">
        <v>740830175</v>
      </c>
      <c r="K14" s="110">
        <v>880734742</v>
      </c>
      <c r="L14" s="109">
        <v>139904567</v>
      </c>
      <c r="M14" s="109">
        <v>306144025</v>
      </c>
    </row>
    <row r="15" spans="1:18" x14ac:dyDescent="0.3">
      <c r="A15" s="107"/>
      <c r="B15" s="107"/>
      <c r="C15" s="107"/>
      <c r="D15" s="107"/>
      <c r="E15" s="107"/>
      <c r="F15" s="107"/>
      <c r="G15" s="107"/>
      <c r="I15" s="220"/>
      <c r="J15" s="220"/>
      <c r="K15" s="221"/>
      <c r="L15" s="111">
        <f>L14/J14</f>
        <v>0.18884836460663876</v>
      </c>
    </row>
  </sheetData>
  <mergeCells count="10">
    <mergeCell ref="M2:M3"/>
    <mergeCell ref="E3:F3"/>
    <mergeCell ref="A13:G13"/>
    <mergeCell ref="I13:I14"/>
    <mergeCell ref="J13:L13"/>
    <mergeCell ref="I15:K15"/>
    <mergeCell ref="A2:A3"/>
    <mergeCell ref="B2:G2"/>
    <mergeCell ref="I2:I3"/>
    <mergeCell ref="J2:L2"/>
  </mergeCells>
  <pageMargins left="0.7" right="0.7" top="0.75" bottom="0.75" header="0.3" footer="0.3"/>
  <pageSetup orientation="portrait"/>
  <ignoredErrors>
    <ignoredError sqref="M10" formula="1"/>
  </ignoredErrors>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A2:G24"/>
  <sheetViews>
    <sheetView workbookViewId="0">
      <selection activeCell="A19" sqref="A19"/>
    </sheetView>
  </sheetViews>
  <sheetFormatPr defaultRowHeight="14.4" x14ac:dyDescent="0.3"/>
  <cols>
    <col min="1" max="1" width="14.5546875" style="184" customWidth="1"/>
    <col min="2" max="2" width="8.6640625" style="184" customWidth="1"/>
    <col min="3" max="3" width="9.5546875" style="184" customWidth="1"/>
    <col min="4" max="4" width="0.6640625" style="184" customWidth="1"/>
    <col min="5" max="5" width="9.5546875" style="184" customWidth="1"/>
    <col min="6" max="6" width="0.6640625" style="184" customWidth="1"/>
    <col min="7" max="7" width="36.33203125" style="184" customWidth="1"/>
    <col min="8" max="16384" width="8.88671875" style="184"/>
  </cols>
  <sheetData>
    <row r="2" spans="1:7" x14ac:dyDescent="0.3">
      <c r="A2" s="324" t="s">
        <v>172</v>
      </c>
      <c r="B2" s="324"/>
      <c r="C2" s="324"/>
      <c r="D2" s="324"/>
      <c r="E2" s="324"/>
      <c r="F2" s="324"/>
      <c r="G2" s="324"/>
    </row>
    <row r="3" spans="1:7" ht="21.6" customHeight="1" x14ac:dyDescent="0.3">
      <c r="A3" s="243" t="s">
        <v>166</v>
      </c>
      <c r="B3" s="325" t="s">
        <v>164</v>
      </c>
      <c r="C3" s="326"/>
      <c r="D3" s="326"/>
      <c r="E3" s="326"/>
      <c r="F3" s="327"/>
      <c r="G3" s="328" t="s">
        <v>113</v>
      </c>
    </row>
    <row r="4" spans="1:7" ht="56.4" customHeight="1" x14ac:dyDescent="0.3">
      <c r="A4" s="238"/>
      <c r="B4" s="135" t="s">
        <v>165</v>
      </c>
      <c r="C4" s="252" t="s">
        <v>174</v>
      </c>
      <c r="D4" s="253"/>
      <c r="E4" s="252" t="s">
        <v>175</v>
      </c>
      <c r="F4" s="253"/>
      <c r="G4" s="329"/>
    </row>
    <row r="5" spans="1:7" x14ac:dyDescent="0.3">
      <c r="A5" s="5" t="s">
        <v>78</v>
      </c>
      <c r="B5" s="65">
        <v>7189799</v>
      </c>
      <c r="C5" s="38">
        <v>7189799</v>
      </c>
      <c r="D5" s="91"/>
      <c r="E5" s="65">
        <v>7189799</v>
      </c>
      <c r="F5" s="91"/>
      <c r="G5" s="190" t="s">
        <v>169</v>
      </c>
    </row>
    <row r="6" spans="1:7" x14ac:dyDescent="0.3">
      <c r="A6" s="7" t="s">
        <v>79</v>
      </c>
      <c r="B6" s="66">
        <v>18732522</v>
      </c>
      <c r="C6" s="40">
        <v>18732522</v>
      </c>
      <c r="D6" s="91"/>
      <c r="E6" s="66">
        <v>18732522</v>
      </c>
      <c r="F6" s="91"/>
      <c r="G6" s="189" t="s">
        <v>168</v>
      </c>
    </row>
    <row r="7" spans="1:7" x14ac:dyDescent="0.3">
      <c r="A7" s="7" t="s">
        <v>192</v>
      </c>
      <c r="B7" s="66">
        <v>34168776</v>
      </c>
      <c r="C7" s="40">
        <v>31062138</v>
      </c>
      <c r="D7" s="179"/>
      <c r="E7" s="66">
        <v>34168776</v>
      </c>
      <c r="F7" s="188"/>
      <c r="G7" s="180" t="s">
        <v>178</v>
      </c>
    </row>
    <row r="8" spans="1:7" x14ac:dyDescent="0.3">
      <c r="A8" s="9" t="s">
        <v>26</v>
      </c>
      <c r="B8" s="67">
        <v>6255187</v>
      </c>
      <c r="C8" s="42">
        <v>6255187</v>
      </c>
      <c r="D8" s="91"/>
      <c r="E8" s="67">
        <v>8600882</v>
      </c>
      <c r="F8" s="87"/>
      <c r="G8" s="187" t="s">
        <v>177</v>
      </c>
    </row>
    <row r="9" spans="1:7" x14ac:dyDescent="0.3">
      <c r="A9" s="7" t="s">
        <v>80</v>
      </c>
      <c r="B9" s="66">
        <v>3424244</v>
      </c>
      <c r="C9" s="40">
        <v>3424244</v>
      </c>
      <c r="D9" s="188"/>
      <c r="E9" s="66">
        <v>4185188</v>
      </c>
      <c r="F9" s="87"/>
      <c r="G9" s="180" t="s">
        <v>177</v>
      </c>
    </row>
    <row r="10" spans="1:7" x14ac:dyDescent="0.3">
      <c r="A10" s="7" t="s">
        <v>88</v>
      </c>
      <c r="B10" s="66">
        <v>3535945</v>
      </c>
      <c r="C10" s="40">
        <v>3535945</v>
      </c>
      <c r="D10" s="91"/>
      <c r="E10" s="66">
        <v>3535945</v>
      </c>
      <c r="F10" s="88"/>
      <c r="G10" s="189" t="s">
        <v>167</v>
      </c>
    </row>
    <row r="11" spans="1:7" x14ac:dyDescent="0.3">
      <c r="A11" s="7" t="s">
        <v>82</v>
      </c>
      <c r="B11" s="66">
        <v>12000000</v>
      </c>
      <c r="C11" s="40">
        <v>12000000</v>
      </c>
      <c r="D11" s="91"/>
      <c r="E11" s="66">
        <v>12000000</v>
      </c>
      <c r="F11" s="91"/>
      <c r="G11" s="189" t="s">
        <v>167</v>
      </c>
    </row>
    <row r="12" spans="1:7" x14ac:dyDescent="0.3">
      <c r="A12" s="9" t="s">
        <v>22</v>
      </c>
      <c r="B12" s="67">
        <v>4440000</v>
      </c>
      <c r="C12" s="42">
        <v>4440000</v>
      </c>
      <c r="D12" s="91"/>
      <c r="E12" s="67">
        <v>4440000</v>
      </c>
      <c r="F12" s="91"/>
      <c r="G12" s="181" t="s">
        <v>167</v>
      </c>
    </row>
    <row r="13" spans="1:7" x14ac:dyDescent="0.3">
      <c r="G13" s="78"/>
    </row>
    <row r="14" spans="1:7" x14ac:dyDescent="0.3">
      <c r="A14" s="324" t="s">
        <v>163</v>
      </c>
      <c r="B14" s="324"/>
      <c r="C14" s="324"/>
      <c r="D14" s="324"/>
      <c r="E14" s="324"/>
      <c r="F14" s="324"/>
      <c r="G14" s="324"/>
    </row>
    <row r="15" spans="1:7" x14ac:dyDescent="0.3">
      <c r="A15" s="243" t="s">
        <v>166</v>
      </c>
      <c r="B15" s="325" t="s">
        <v>164</v>
      </c>
      <c r="C15" s="326"/>
      <c r="D15" s="326"/>
      <c r="E15" s="326"/>
      <c r="F15" s="327"/>
      <c r="G15" s="328" t="s">
        <v>113</v>
      </c>
    </row>
    <row r="16" spans="1:7" ht="59.4" customHeight="1" x14ac:dyDescent="0.3">
      <c r="A16" s="238"/>
      <c r="B16" s="135" t="s">
        <v>165</v>
      </c>
      <c r="C16" s="252" t="s">
        <v>176</v>
      </c>
      <c r="D16" s="253"/>
      <c r="E16" s="252" t="s">
        <v>173</v>
      </c>
      <c r="F16" s="253"/>
      <c r="G16" s="329"/>
    </row>
    <row r="17" spans="1:7" x14ac:dyDescent="0.3">
      <c r="A17" s="5" t="s">
        <v>78</v>
      </c>
      <c r="B17" s="65">
        <v>7189799</v>
      </c>
      <c r="C17" s="38">
        <v>7189799</v>
      </c>
      <c r="D17" s="91"/>
      <c r="E17" s="65">
        <v>7189799</v>
      </c>
      <c r="F17" s="91"/>
      <c r="G17" s="190" t="s">
        <v>169</v>
      </c>
    </row>
    <row r="18" spans="1:7" x14ac:dyDescent="0.3">
      <c r="A18" s="7" t="s">
        <v>79</v>
      </c>
      <c r="B18" s="66">
        <v>18732522</v>
      </c>
      <c r="C18" s="40">
        <v>18732522</v>
      </c>
      <c r="D18" s="91"/>
      <c r="E18" s="66">
        <v>18732522</v>
      </c>
      <c r="F18" s="91"/>
      <c r="G18" s="189" t="s">
        <v>168</v>
      </c>
    </row>
    <row r="19" spans="1:7" x14ac:dyDescent="0.3">
      <c r="A19" s="7" t="s">
        <v>192</v>
      </c>
      <c r="B19" s="66">
        <v>34168776</v>
      </c>
      <c r="C19" s="40">
        <v>31062138</v>
      </c>
      <c r="D19" s="179"/>
      <c r="E19" s="66">
        <v>34168776</v>
      </c>
      <c r="F19" s="188"/>
      <c r="G19" s="180" t="s">
        <v>171</v>
      </c>
    </row>
    <row r="20" spans="1:7" x14ac:dyDescent="0.3">
      <c r="A20" s="9" t="s">
        <v>26</v>
      </c>
      <c r="B20" s="67">
        <v>6255187</v>
      </c>
      <c r="C20" s="42">
        <v>6255187</v>
      </c>
      <c r="D20" s="91"/>
      <c r="E20" s="67">
        <v>8600882</v>
      </c>
      <c r="F20" s="87"/>
      <c r="G20" s="187" t="s">
        <v>170</v>
      </c>
    </row>
    <row r="21" spans="1:7" x14ac:dyDescent="0.3">
      <c r="A21" s="7" t="s">
        <v>80</v>
      </c>
      <c r="B21" s="66">
        <v>3424244</v>
      </c>
      <c r="C21" s="40">
        <v>3424244</v>
      </c>
      <c r="D21" s="188"/>
      <c r="E21" s="66">
        <v>4185188</v>
      </c>
      <c r="F21" s="87"/>
      <c r="G21" s="180" t="s">
        <v>170</v>
      </c>
    </row>
    <row r="22" spans="1:7" x14ac:dyDescent="0.3">
      <c r="A22" s="7" t="s">
        <v>88</v>
      </c>
      <c r="B22" s="66">
        <v>3535945</v>
      </c>
      <c r="C22" s="40">
        <v>3535945</v>
      </c>
      <c r="D22" s="91"/>
      <c r="E22" s="66">
        <v>3535945</v>
      </c>
      <c r="F22" s="88"/>
      <c r="G22" s="189" t="s">
        <v>167</v>
      </c>
    </row>
    <row r="23" spans="1:7" x14ac:dyDescent="0.3">
      <c r="A23" s="7" t="s">
        <v>82</v>
      </c>
      <c r="B23" s="66">
        <v>12000000</v>
      </c>
      <c r="C23" s="40">
        <v>12000000</v>
      </c>
      <c r="D23" s="91"/>
      <c r="E23" s="66">
        <v>12000000</v>
      </c>
      <c r="F23" s="91"/>
      <c r="G23" s="189" t="s">
        <v>167</v>
      </c>
    </row>
    <row r="24" spans="1:7" x14ac:dyDescent="0.3">
      <c r="A24" s="9" t="s">
        <v>22</v>
      </c>
      <c r="B24" s="67">
        <v>4440000</v>
      </c>
      <c r="C24" s="42">
        <v>4440000</v>
      </c>
      <c r="D24" s="91"/>
      <c r="E24" s="67">
        <v>4440000</v>
      </c>
      <c r="F24" s="91"/>
      <c r="G24" s="181" t="s">
        <v>167</v>
      </c>
    </row>
  </sheetData>
  <mergeCells count="12">
    <mergeCell ref="A3:A4"/>
    <mergeCell ref="B3:F3"/>
    <mergeCell ref="C4:D4"/>
    <mergeCell ref="E4:F4"/>
    <mergeCell ref="A2:G2"/>
    <mergeCell ref="G3:G4"/>
    <mergeCell ref="A14:G14"/>
    <mergeCell ref="A15:A16"/>
    <mergeCell ref="B15:F15"/>
    <mergeCell ref="C16:D16"/>
    <mergeCell ref="E16:F16"/>
    <mergeCell ref="G15:G16"/>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B1:I32"/>
  <sheetViews>
    <sheetView workbookViewId="0">
      <selection activeCell="K11" sqref="K11"/>
    </sheetView>
  </sheetViews>
  <sheetFormatPr defaultRowHeight="14.4" x14ac:dyDescent="0.3"/>
  <cols>
    <col min="1" max="1" width="8.88671875" style="184"/>
    <col min="2" max="2" width="23" style="184" customWidth="1"/>
    <col min="3" max="3" width="7.44140625" style="184" customWidth="1"/>
    <col min="4" max="4" width="10.77734375" style="184" customWidth="1"/>
    <col min="5" max="5" width="0.6640625" style="184" customWidth="1"/>
    <col min="6" max="6" width="11.21875" style="184" customWidth="1"/>
    <col min="7" max="7" width="0.6640625" style="184" customWidth="1"/>
    <col min="8" max="8" width="11.77734375" style="184" customWidth="1"/>
    <col min="9" max="9" width="0.6640625" style="184" customWidth="1"/>
    <col min="10" max="16384" width="8.88671875" style="184"/>
  </cols>
  <sheetData>
    <row r="1" spans="2:9" ht="15" thickBot="1" x14ac:dyDescent="0.35"/>
    <row r="2" spans="2:9" ht="21" customHeight="1" x14ac:dyDescent="0.3">
      <c r="B2" s="346"/>
      <c r="C2" s="330" t="s">
        <v>147</v>
      </c>
      <c r="D2" s="332" t="s">
        <v>186</v>
      </c>
      <c r="E2" s="332"/>
      <c r="F2" s="332"/>
      <c r="G2" s="332"/>
      <c r="H2" s="333" t="s">
        <v>187</v>
      </c>
      <c r="I2" s="334"/>
    </row>
    <row r="3" spans="2:9" ht="76.2" customHeight="1" x14ac:dyDescent="0.3">
      <c r="B3" s="347"/>
      <c r="C3" s="331"/>
      <c r="D3" s="225" t="s">
        <v>184</v>
      </c>
      <c r="E3" s="225"/>
      <c r="F3" s="325" t="s">
        <v>185</v>
      </c>
      <c r="G3" s="327"/>
      <c r="H3" s="335"/>
      <c r="I3" s="336"/>
    </row>
    <row r="4" spans="2:9" x14ac:dyDescent="0.3">
      <c r="B4" s="156" t="s">
        <v>195</v>
      </c>
      <c r="C4" s="140">
        <v>79855579</v>
      </c>
      <c r="D4" s="350">
        <v>79855579</v>
      </c>
      <c r="E4" s="351"/>
      <c r="F4" s="350">
        <f>D4+10000000</f>
        <v>89855579</v>
      </c>
      <c r="G4" s="351"/>
      <c r="H4" s="348">
        <v>89746473</v>
      </c>
      <c r="I4" s="349"/>
    </row>
    <row r="5" spans="2:9" ht="16.2" customHeight="1" x14ac:dyDescent="0.3">
      <c r="B5" s="270" t="s">
        <v>149</v>
      </c>
      <c r="C5" s="271"/>
      <c r="D5" s="279"/>
      <c r="E5" s="279"/>
      <c r="F5" s="279"/>
      <c r="G5" s="279"/>
      <c r="H5" s="279"/>
      <c r="I5" s="280"/>
    </row>
    <row r="6" spans="2:9" x14ac:dyDescent="0.3">
      <c r="B6" s="155" t="s">
        <v>152</v>
      </c>
      <c r="C6" s="145">
        <v>740830175</v>
      </c>
      <c r="D6" s="344">
        <v>833572050</v>
      </c>
      <c r="E6" s="345"/>
      <c r="F6" s="264">
        <v>870639123</v>
      </c>
      <c r="G6" s="265"/>
      <c r="H6" s="264">
        <v>880734742</v>
      </c>
      <c r="I6" s="276"/>
    </row>
    <row r="7" spans="2:9" x14ac:dyDescent="0.3">
      <c r="B7" s="155" t="s">
        <v>153</v>
      </c>
      <c r="C7" s="146"/>
      <c r="D7" s="344">
        <f>D6-$C$6</f>
        <v>92741875</v>
      </c>
      <c r="E7" s="345"/>
      <c r="F7" s="264">
        <f>F6-$C$6</f>
        <v>129808948</v>
      </c>
      <c r="G7" s="265"/>
      <c r="H7" s="264">
        <f>H6-$C$6</f>
        <v>139904567</v>
      </c>
      <c r="I7" s="276"/>
    </row>
    <row r="8" spans="2:9" x14ac:dyDescent="0.3">
      <c r="B8" s="161" t="s">
        <v>146</v>
      </c>
      <c r="C8" s="147"/>
      <c r="D8" s="338">
        <f>D7/$C$6</f>
        <v>0.12518641671149533</v>
      </c>
      <c r="E8" s="339"/>
      <c r="F8" s="277">
        <f>F7/$C$6</f>
        <v>0.17522092428268057</v>
      </c>
      <c r="G8" s="281"/>
      <c r="H8" s="277">
        <f>H7/$C$6</f>
        <v>0.18884836460663876</v>
      </c>
      <c r="I8" s="278"/>
    </row>
    <row r="9" spans="2:9" x14ac:dyDescent="0.3">
      <c r="B9" s="270" t="s">
        <v>150</v>
      </c>
      <c r="C9" s="271"/>
      <c r="D9" s="279"/>
      <c r="E9" s="279"/>
      <c r="F9" s="279"/>
      <c r="G9" s="279"/>
      <c r="H9" s="279"/>
      <c r="I9" s="280"/>
    </row>
    <row r="10" spans="2:9" x14ac:dyDescent="0.3">
      <c r="B10" s="151" t="s">
        <v>78</v>
      </c>
      <c r="C10" s="142">
        <v>5991499</v>
      </c>
      <c r="D10" s="193">
        <v>7189799</v>
      </c>
      <c r="E10" s="45"/>
      <c r="F10" s="38">
        <v>7189799</v>
      </c>
      <c r="G10" s="45"/>
      <c r="H10" s="38">
        <v>7189799</v>
      </c>
      <c r="I10" s="163"/>
    </row>
    <row r="11" spans="2:9" x14ac:dyDescent="0.3">
      <c r="B11" s="155" t="s">
        <v>79</v>
      </c>
      <c r="C11" s="143">
        <v>15610435</v>
      </c>
      <c r="D11" s="194">
        <v>18732522</v>
      </c>
      <c r="E11" s="45"/>
      <c r="F11" s="40">
        <v>18732522</v>
      </c>
      <c r="G11" s="45"/>
      <c r="H11" s="40">
        <v>18732522</v>
      </c>
      <c r="I11" s="163"/>
    </row>
    <row r="12" spans="2:9" x14ac:dyDescent="0.3">
      <c r="B12" s="155" t="s">
        <v>192</v>
      </c>
      <c r="C12" s="143">
        <v>22954000</v>
      </c>
      <c r="D12" s="194">
        <v>25693542</v>
      </c>
      <c r="E12" s="162"/>
      <c r="F12" s="40">
        <v>27544800</v>
      </c>
      <c r="G12" s="45"/>
      <c r="H12" s="40">
        <v>34168776</v>
      </c>
      <c r="I12" s="163"/>
    </row>
    <row r="13" spans="2:9" x14ac:dyDescent="0.3">
      <c r="B13" s="161" t="s">
        <v>26</v>
      </c>
      <c r="C13" s="144">
        <v>7818984</v>
      </c>
      <c r="D13" s="195">
        <v>6255187</v>
      </c>
      <c r="E13" s="47"/>
      <c r="F13" s="42">
        <v>9382781</v>
      </c>
      <c r="G13" s="45"/>
      <c r="H13" s="42">
        <v>6255187</v>
      </c>
      <c r="I13" s="197"/>
    </row>
    <row r="14" spans="2:9" x14ac:dyDescent="0.3">
      <c r="B14" s="155" t="s">
        <v>80</v>
      </c>
      <c r="C14" s="143">
        <v>3804716</v>
      </c>
      <c r="D14" s="194">
        <v>3043773</v>
      </c>
      <c r="E14" s="46"/>
      <c r="F14" s="40">
        <v>4565659</v>
      </c>
      <c r="G14" s="45"/>
      <c r="H14" s="40">
        <v>3424244</v>
      </c>
      <c r="I14" s="198"/>
    </row>
    <row r="15" spans="2:9" x14ac:dyDescent="0.3">
      <c r="B15" s="155" t="s">
        <v>88</v>
      </c>
      <c r="C15" s="143">
        <v>3535945</v>
      </c>
      <c r="D15" s="194">
        <v>2828756</v>
      </c>
      <c r="E15" s="47"/>
      <c r="F15" s="40">
        <v>4243134</v>
      </c>
      <c r="G15" s="45"/>
      <c r="H15" s="40">
        <v>3535945</v>
      </c>
      <c r="I15" s="199"/>
    </row>
    <row r="16" spans="2:9" x14ac:dyDescent="0.3">
      <c r="B16" s="155" t="s">
        <v>82</v>
      </c>
      <c r="C16" s="143">
        <v>15700000</v>
      </c>
      <c r="D16" s="194">
        <v>12560000</v>
      </c>
      <c r="E16" s="47"/>
      <c r="F16" s="40">
        <v>14644884</v>
      </c>
      <c r="G16" s="158"/>
      <c r="H16" s="40">
        <v>12000000</v>
      </c>
      <c r="I16" s="197"/>
    </row>
    <row r="17" spans="2:9" ht="15" thickBot="1" x14ac:dyDescent="0.35">
      <c r="B17" s="154" t="s">
        <v>22</v>
      </c>
      <c r="C17" s="153">
        <v>4440000</v>
      </c>
      <c r="D17" s="196">
        <v>3552000</v>
      </c>
      <c r="E17" s="150"/>
      <c r="F17" s="152">
        <v>3552000</v>
      </c>
      <c r="G17" s="150"/>
      <c r="H17" s="152">
        <v>4440000</v>
      </c>
      <c r="I17" s="200"/>
    </row>
    <row r="18" spans="2:9" x14ac:dyDescent="0.3">
      <c r="B18" s="337" t="s">
        <v>188</v>
      </c>
      <c r="C18" s="337"/>
      <c r="D18" s="337"/>
      <c r="E18" s="337"/>
      <c r="F18" s="337"/>
      <c r="G18" s="337"/>
      <c r="H18" s="337"/>
      <c r="I18" s="337"/>
    </row>
    <row r="20" spans="2:9" x14ac:dyDescent="0.3">
      <c r="B20" s="270" t="s">
        <v>157</v>
      </c>
      <c r="C20" s="271"/>
      <c r="D20" s="279"/>
      <c r="E20" s="279"/>
      <c r="F20" s="279"/>
      <c r="G20" s="279"/>
      <c r="H20" s="279"/>
      <c r="I20" s="280"/>
    </row>
    <row r="21" spans="2:9" x14ac:dyDescent="0.3">
      <c r="B21" s="155" t="s">
        <v>156</v>
      </c>
      <c r="C21" s="165">
        <v>7567900</v>
      </c>
      <c r="D21" s="342">
        <v>8536732</v>
      </c>
      <c r="E21" s="343"/>
      <c r="F21" s="290">
        <v>8910682</v>
      </c>
      <c r="G21" s="291"/>
      <c r="H21" s="290">
        <v>8991750</v>
      </c>
      <c r="I21" s="292"/>
    </row>
    <row r="22" spans="2:9" x14ac:dyDescent="0.3">
      <c r="B22" s="155" t="s">
        <v>153</v>
      </c>
      <c r="C22" s="146"/>
      <c r="D22" s="340">
        <f t="shared" ref="D22" si="0">D21-$C$21</f>
        <v>968832</v>
      </c>
      <c r="E22" s="341"/>
      <c r="F22" s="293">
        <f t="shared" ref="F22" si="1">F21-$C$21</f>
        <v>1342782</v>
      </c>
      <c r="G22" s="294"/>
      <c r="H22" s="293">
        <f t="shared" ref="H22" si="2">H21-$C$21</f>
        <v>1423850</v>
      </c>
      <c r="I22" s="295"/>
    </row>
    <row r="23" spans="2:9" x14ac:dyDescent="0.3">
      <c r="B23" s="161" t="s">
        <v>146</v>
      </c>
      <c r="C23" s="147"/>
      <c r="D23" s="338">
        <f t="shared" ref="D23" si="3">D22/$C$21</f>
        <v>0.12801860489699918</v>
      </c>
      <c r="E23" s="339"/>
      <c r="F23" s="277">
        <f t="shared" ref="F23" si="4">F22/$C$21</f>
        <v>0.1774312556984104</v>
      </c>
      <c r="G23" s="281"/>
      <c r="H23" s="277">
        <f t="shared" ref="H23" si="5">H22/$C$21</f>
        <v>0.18814334227460722</v>
      </c>
      <c r="I23" s="278"/>
    </row>
    <row r="24" spans="2:9" x14ac:dyDescent="0.3">
      <c r="B24" s="270" t="s">
        <v>158</v>
      </c>
      <c r="C24" s="271"/>
      <c r="D24" s="279"/>
      <c r="E24" s="279"/>
      <c r="F24" s="279"/>
      <c r="G24" s="279"/>
      <c r="H24" s="279"/>
      <c r="I24" s="280"/>
    </row>
    <row r="25" spans="2:9" x14ac:dyDescent="0.3">
      <c r="B25" s="151" t="s">
        <v>78</v>
      </c>
      <c r="C25" s="166">
        <v>2310765</v>
      </c>
      <c r="D25" s="298">
        <v>2765548</v>
      </c>
      <c r="E25" s="299"/>
      <c r="F25" s="298">
        <v>2765548</v>
      </c>
      <c r="G25" s="299"/>
      <c r="H25" s="298">
        <v>2765548</v>
      </c>
      <c r="I25" s="316"/>
    </row>
    <row r="26" spans="2:9" x14ac:dyDescent="0.3">
      <c r="B26" s="155" t="s">
        <v>79</v>
      </c>
      <c r="C26" s="167">
        <v>2662665</v>
      </c>
      <c r="D26" s="300">
        <v>3195832</v>
      </c>
      <c r="E26" s="301"/>
      <c r="F26" s="300">
        <v>3195832</v>
      </c>
      <c r="G26" s="301"/>
      <c r="H26" s="300">
        <v>3195832</v>
      </c>
      <c r="I26" s="314"/>
    </row>
    <row r="27" spans="2:9" x14ac:dyDescent="0.3">
      <c r="B27" s="155" t="s">
        <v>192</v>
      </c>
      <c r="C27" s="167">
        <v>1595892</v>
      </c>
      <c r="D27" s="300">
        <v>1757446</v>
      </c>
      <c r="E27" s="301"/>
      <c r="F27" s="300">
        <v>1863447</v>
      </c>
      <c r="G27" s="301"/>
      <c r="H27" s="300">
        <v>1863447</v>
      </c>
      <c r="I27" s="314"/>
    </row>
    <row r="28" spans="2:9" x14ac:dyDescent="0.3">
      <c r="B28" s="161" t="s">
        <v>26</v>
      </c>
      <c r="C28" s="168">
        <v>378283</v>
      </c>
      <c r="D28" s="306">
        <v>309476</v>
      </c>
      <c r="E28" s="307"/>
      <c r="F28" s="306">
        <v>443958</v>
      </c>
      <c r="G28" s="307"/>
      <c r="H28" s="306">
        <v>443958</v>
      </c>
      <c r="I28" s="317"/>
    </row>
    <row r="29" spans="2:9" x14ac:dyDescent="0.3">
      <c r="B29" s="155" t="s">
        <v>80</v>
      </c>
      <c r="C29" s="167">
        <v>150561</v>
      </c>
      <c r="D29" s="298">
        <v>120448</v>
      </c>
      <c r="E29" s="299"/>
      <c r="F29" s="298">
        <v>180674</v>
      </c>
      <c r="G29" s="299"/>
      <c r="H29" s="298">
        <v>180674</v>
      </c>
      <c r="I29" s="316"/>
    </row>
    <row r="30" spans="2:9" x14ac:dyDescent="0.3">
      <c r="B30" s="155" t="s">
        <v>88</v>
      </c>
      <c r="C30" s="167">
        <v>83212</v>
      </c>
      <c r="D30" s="300">
        <v>67205</v>
      </c>
      <c r="E30" s="301"/>
      <c r="F30" s="300">
        <v>98913</v>
      </c>
      <c r="G30" s="301"/>
      <c r="H30" s="300">
        <v>98913</v>
      </c>
      <c r="I30" s="314"/>
    </row>
    <row r="31" spans="2:9" x14ac:dyDescent="0.3">
      <c r="B31" s="155" t="s">
        <v>82</v>
      </c>
      <c r="C31" s="167">
        <v>360833</v>
      </c>
      <c r="D31" s="300">
        <v>299069</v>
      </c>
      <c r="E31" s="301"/>
      <c r="F31" s="300">
        <v>340601</v>
      </c>
      <c r="G31" s="301"/>
      <c r="H31" s="300">
        <v>418048</v>
      </c>
      <c r="I31" s="314"/>
    </row>
    <row r="32" spans="2:9" ht="15" thickBot="1" x14ac:dyDescent="0.35">
      <c r="B32" s="154" t="s">
        <v>22</v>
      </c>
      <c r="C32" s="178">
        <v>25689</v>
      </c>
      <c r="D32" s="308">
        <v>21708</v>
      </c>
      <c r="E32" s="309"/>
      <c r="F32" s="308">
        <v>21708</v>
      </c>
      <c r="G32" s="309"/>
      <c r="H32" s="308">
        <v>25329</v>
      </c>
      <c r="I32" s="315"/>
    </row>
  </sheetData>
  <mergeCells count="60">
    <mergeCell ref="B2:B3"/>
    <mergeCell ref="D3:E3"/>
    <mergeCell ref="F3:G3"/>
    <mergeCell ref="H4:I4"/>
    <mergeCell ref="D4:E4"/>
    <mergeCell ref="F4:G4"/>
    <mergeCell ref="B5:C5"/>
    <mergeCell ref="D5:I5"/>
    <mergeCell ref="D6:E6"/>
    <mergeCell ref="F6:G6"/>
    <mergeCell ref="H6:I6"/>
    <mergeCell ref="H7:I7"/>
    <mergeCell ref="D8:E8"/>
    <mergeCell ref="F8:G8"/>
    <mergeCell ref="H8:I8"/>
    <mergeCell ref="D7:E7"/>
    <mergeCell ref="F7:G7"/>
    <mergeCell ref="H21:I21"/>
    <mergeCell ref="D22:E22"/>
    <mergeCell ref="F22:G22"/>
    <mergeCell ref="H22:I22"/>
    <mergeCell ref="B9:C9"/>
    <mergeCell ref="D9:I9"/>
    <mergeCell ref="B20:C20"/>
    <mergeCell ref="D20:I20"/>
    <mergeCell ref="D21:E21"/>
    <mergeCell ref="F21:G21"/>
    <mergeCell ref="H23:I23"/>
    <mergeCell ref="B24:C24"/>
    <mergeCell ref="D24:I24"/>
    <mergeCell ref="D25:E25"/>
    <mergeCell ref="F25:G25"/>
    <mergeCell ref="H25:I25"/>
    <mergeCell ref="D23:E23"/>
    <mergeCell ref="F23:G23"/>
    <mergeCell ref="H29:I29"/>
    <mergeCell ref="D28:E28"/>
    <mergeCell ref="F28:G28"/>
    <mergeCell ref="H26:I26"/>
    <mergeCell ref="D27:E27"/>
    <mergeCell ref="F27:G27"/>
    <mergeCell ref="H27:I27"/>
    <mergeCell ref="D26:E26"/>
    <mergeCell ref="F26:G26"/>
    <mergeCell ref="H32:I32"/>
    <mergeCell ref="C2:C3"/>
    <mergeCell ref="D2:G2"/>
    <mergeCell ref="H2:I3"/>
    <mergeCell ref="B18:I18"/>
    <mergeCell ref="D32:E32"/>
    <mergeCell ref="F32:G32"/>
    <mergeCell ref="H30:I30"/>
    <mergeCell ref="D31:E31"/>
    <mergeCell ref="F31:G31"/>
    <mergeCell ref="H31:I31"/>
    <mergeCell ref="D30:E30"/>
    <mergeCell ref="F30:G30"/>
    <mergeCell ref="H28:I28"/>
    <mergeCell ref="D29:E29"/>
    <mergeCell ref="F29:G2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I1" sqref="I1"/>
    </sheetView>
  </sheetViews>
  <sheetFormatPr defaultRowHeight="14.4" x14ac:dyDescent="0.3"/>
  <cols>
    <col min="1" max="16384" width="8.88671875" style="102"/>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I11"/>
  <sheetViews>
    <sheetView workbookViewId="0">
      <selection activeCell="H28" sqref="H28"/>
    </sheetView>
  </sheetViews>
  <sheetFormatPr defaultRowHeight="14.4" x14ac:dyDescent="0.3"/>
  <sheetData>
    <row r="2" spans="1:9" x14ac:dyDescent="0.3">
      <c r="A2" t="s">
        <v>181</v>
      </c>
      <c r="E2" t="s">
        <v>182</v>
      </c>
      <c r="H2" s="184" t="s">
        <v>183</v>
      </c>
      <c r="I2" s="184"/>
    </row>
    <row r="3" spans="1:9" x14ac:dyDescent="0.3">
      <c r="B3" t="s">
        <v>152</v>
      </c>
      <c r="H3" s="184"/>
      <c r="I3" s="184"/>
    </row>
    <row r="4" spans="1:9" x14ac:dyDescent="0.3">
      <c r="A4" t="s">
        <v>159</v>
      </c>
      <c r="B4" t="s">
        <v>179</v>
      </c>
      <c r="C4" t="s">
        <v>180</v>
      </c>
      <c r="E4" t="s">
        <v>159</v>
      </c>
      <c r="F4" t="s">
        <v>152</v>
      </c>
      <c r="H4" s="184" t="s">
        <v>159</v>
      </c>
      <c r="I4" s="184" t="s">
        <v>152</v>
      </c>
    </row>
    <row r="5" spans="1:9" x14ac:dyDescent="0.3">
      <c r="A5" s="174">
        <v>64855579</v>
      </c>
      <c r="B5" s="174">
        <v>634537772</v>
      </c>
      <c r="C5" s="174">
        <v>747822119</v>
      </c>
      <c r="E5" s="192">
        <v>79855579</v>
      </c>
      <c r="F5" s="174">
        <v>740830175</v>
      </c>
      <c r="H5" s="192">
        <v>89746473</v>
      </c>
      <c r="I5" s="174">
        <v>880734742</v>
      </c>
    </row>
    <row r="6" spans="1:9" x14ac:dyDescent="0.3">
      <c r="A6" s="174">
        <v>69855579</v>
      </c>
      <c r="B6" s="174">
        <v>746191057</v>
      </c>
      <c r="C6" s="174">
        <v>820422440</v>
      </c>
    </row>
    <row r="7" spans="1:9" x14ac:dyDescent="0.3">
      <c r="A7" s="174">
        <v>74855579</v>
      </c>
      <c r="B7" s="174">
        <v>804562634</v>
      </c>
      <c r="C7" s="174">
        <v>850802067</v>
      </c>
    </row>
    <row r="8" spans="1:9" x14ac:dyDescent="0.3">
      <c r="A8" s="174">
        <v>79855579</v>
      </c>
      <c r="B8" s="174">
        <v>833572050</v>
      </c>
      <c r="C8" s="174">
        <v>879307956</v>
      </c>
    </row>
    <row r="9" spans="1:9" x14ac:dyDescent="0.3">
      <c r="A9" s="174">
        <v>84855579</v>
      </c>
      <c r="B9" s="174">
        <v>856971550</v>
      </c>
      <c r="C9" s="174">
        <v>903980326</v>
      </c>
    </row>
    <row r="10" spans="1:9" x14ac:dyDescent="0.3">
      <c r="A10" s="174">
        <v>89855579</v>
      </c>
      <c r="B10" s="174">
        <v>870639123</v>
      </c>
      <c r="C10" s="174">
        <v>923249325</v>
      </c>
    </row>
    <row r="11" spans="1:9" x14ac:dyDescent="0.3">
      <c r="A11" s="174">
        <v>94855579</v>
      </c>
      <c r="B11" s="174">
        <v>880005050</v>
      </c>
      <c r="C11" s="174">
        <v>934745128</v>
      </c>
    </row>
  </sheetData>
  <pageMargins left="0.7" right="0.7" top="0.75" bottom="0.75" header="0.3" footer="0.3"/>
  <pageSetup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3"/>
  <sheetViews>
    <sheetView workbookViewId="0">
      <selection activeCell="B18" sqref="B18"/>
    </sheetView>
  </sheetViews>
  <sheetFormatPr defaultRowHeight="14.4" x14ac:dyDescent="0.3"/>
  <cols>
    <col min="1" max="1" width="14.5546875" style="58" customWidth="1"/>
    <col min="2" max="2" width="13.77734375" style="58" customWidth="1"/>
    <col min="3" max="3" width="15.44140625" style="58" customWidth="1"/>
    <col min="4" max="4" width="0.6640625" style="58" customWidth="1"/>
    <col min="5" max="5" width="13.33203125" style="58" customWidth="1"/>
    <col min="6" max="6" width="0.6640625" style="58" customWidth="1"/>
    <col min="7" max="7" width="39.6640625" style="58" customWidth="1"/>
    <col min="8" max="16384" width="8.88671875" style="58"/>
  </cols>
  <sheetData>
    <row r="2" spans="1:7" s="102" customFormat="1" x14ac:dyDescent="0.3"/>
    <row r="3" spans="1:7" ht="34.799999999999997" customHeight="1" x14ac:dyDescent="0.3">
      <c r="A3" s="243" t="s">
        <v>108</v>
      </c>
      <c r="B3" s="240" t="s">
        <v>109</v>
      </c>
      <c r="C3" s="241"/>
      <c r="D3" s="241"/>
      <c r="E3" s="241"/>
      <c r="F3" s="242"/>
      <c r="G3" s="101"/>
    </row>
    <row r="4" spans="1:7" ht="49.8" customHeight="1" x14ac:dyDescent="0.3">
      <c r="A4" s="238"/>
      <c r="B4" s="82" t="s">
        <v>110</v>
      </c>
      <c r="C4" s="252" t="s">
        <v>111</v>
      </c>
      <c r="D4" s="253"/>
      <c r="E4" s="252" t="s">
        <v>112</v>
      </c>
      <c r="F4" s="253"/>
      <c r="G4" s="97" t="s">
        <v>113</v>
      </c>
    </row>
    <row r="5" spans="1:7" x14ac:dyDescent="0.3">
      <c r="A5" s="5" t="s">
        <v>78</v>
      </c>
      <c r="B5" s="65">
        <v>9540261</v>
      </c>
      <c r="C5" s="38">
        <v>9540261</v>
      </c>
      <c r="D5" s="91"/>
      <c r="E5" s="65">
        <v>9540261</v>
      </c>
      <c r="F5" s="91"/>
      <c r="G5" s="5" t="s">
        <v>114</v>
      </c>
    </row>
    <row r="6" spans="1:7" x14ac:dyDescent="0.3">
      <c r="A6" s="7" t="s">
        <v>79</v>
      </c>
      <c r="B6" s="66">
        <v>24856488</v>
      </c>
      <c r="C6" s="40">
        <v>24856488</v>
      </c>
      <c r="D6" s="91"/>
      <c r="E6" s="66">
        <v>24856488</v>
      </c>
      <c r="F6" s="91"/>
      <c r="G6" s="7" t="s">
        <v>114</v>
      </c>
    </row>
    <row r="7" spans="1:7" x14ac:dyDescent="0.3">
      <c r="A7" s="7" t="s">
        <v>81</v>
      </c>
      <c r="B7" s="66">
        <v>49238768</v>
      </c>
      <c r="C7" s="40">
        <v>47590037</v>
      </c>
      <c r="D7" s="89"/>
      <c r="E7" s="66">
        <v>54286825</v>
      </c>
      <c r="F7" s="87"/>
      <c r="G7" s="93" t="s">
        <v>116</v>
      </c>
    </row>
    <row r="8" spans="1:7" x14ac:dyDescent="0.3">
      <c r="A8" s="9" t="s">
        <v>82</v>
      </c>
      <c r="B8" s="67">
        <v>14130000</v>
      </c>
      <c r="C8" s="42">
        <v>14130000</v>
      </c>
      <c r="D8" s="91"/>
      <c r="E8" s="67">
        <v>14866009</v>
      </c>
      <c r="F8" s="87"/>
      <c r="G8" s="85" t="s">
        <v>115</v>
      </c>
    </row>
    <row r="9" spans="1:7" x14ac:dyDescent="0.3">
      <c r="A9" s="7" t="s">
        <v>80</v>
      </c>
      <c r="B9" s="66">
        <v>3424244</v>
      </c>
      <c r="C9" s="40">
        <v>3424244</v>
      </c>
      <c r="D9" s="90"/>
      <c r="E9" s="66">
        <v>4635086</v>
      </c>
      <c r="F9" s="86"/>
      <c r="G9" s="84" t="s">
        <v>115</v>
      </c>
    </row>
    <row r="10" spans="1:7" x14ac:dyDescent="0.3">
      <c r="A10" s="7" t="s">
        <v>22</v>
      </c>
      <c r="B10" s="66">
        <v>3401442</v>
      </c>
      <c r="C10" s="40">
        <v>3401442</v>
      </c>
      <c r="D10" s="91"/>
      <c r="E10" s="66">
        <v>3401442</v>
      </c>
      <c r="F10" s="91"/>
      <c r="G10" s="7" t="s">
        <v>114</v>
      </c>
    </row>
    <row r="11" spans="1:7" x14ac:dyDescent="0.3">
      <c r="A11" s="7" t="s">
        <v>26</v>
      </c>
      <c r="B11" s="66">
        <v>8162993</v>
      </c>
      <c r="C11" s="40">
        <v>3114936</v>
      </c>
      <c r="D11" s="89"/>
      <c r="E11" s="66">
        <v>8600882</v>
      </c>
      <c r="F11" s="88"/>
      <c r="G11" s="7" t="s">
        <v>117</v>
      </c>
    </row>
    <row r="12" spans="1:7" x14ac:dyDescent="0.3">
      <c r="A12" s="9" t="s">
        <v>88</v>
      </c>
      <c r="B12" s="67">
        <v>4304399</v>
      </c>
      <c r="C12" s="42">
        <v>4304399</v>
      </c>
      <c r="D12" s="91"/>
      <c r="E12" s="67">
        <v>4304399</v>
      </c>
      <c r="F12" s="91"/>
      <c r="G12" s="9" t="s">
        <v>114</v>
      </c>
    </row>
    <row r="13" spans="1:7" x14ac:dyDescent="0.3">
      <c r="G13" s="78"/>
    </row>
  </sheetData>
  <mergeCells count="4">
    <mergeCell ref="C4:D4"/>
    <mergeCell ref="E4:F4"/>
    <mergeCell ref="B3:F3"/>
    <mergeCell ref="A3:A4"/>
  </mergeCell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topLeftCell="A19" zoomScaleNormal="100" workbookViewId="0">
      <selection activeCell="H34" sqref="H34"/>
    </sheetView>
  </sheetViews>
  <sheetFormatPr defaultRowHeight="14.4" x14ac:dyDescent="0.3"/>
  <cols>
    <col min="1" max="1" width="16.109375" style="102" customWidth="1"/>
    <col min="2" max="2" width="9.44140625" style="102" customWidth="1"/>
    <col min="3" max="3" width="8.33203125" style="102" customWidth="1"/>
    <col min="4" max="4" width="7.77734375" style="102" customWidth="1"/>
    <col min="5" max="5" width="11.109375" style="102" customWidth="1"/>
    <col min="6" max="6" width="8.44140625" style="102" customWidth="1"/>
    <col min="7" max="7" width="7.6640625" style="102" customWidth="1"/>
    <col min="8" max="8" width="10.33203125" style="102" customWidth="1"/>
    <col min="9" max="9" width="11.88671875" style="102" customWidth="1"/>
    <col min="10" max="16384" width="8.88671875" style="102"/>
  </cols>
  <sheetData>
    <row r="1" spans="1:9" ht="52.8" customHeight="1" x14ac:dyDescent="0.3">
      <c r="A1" s="18"/>
      <c r="B1" s="81" t="str">
        <f>'[2]Response Stats'!B2</f>
        <v>Januvia Samples</v>
      </c>
      <c r="C1" s="81" t="str">
        <f>'[2]Response Stats'!C2</f>
        <v>Janumet + XR Samples</v>
      </c>
      <c r="D1" s="81" t="str">
        <f>'[2]Response Stats'!D2</f>
        <v>Janvia Family Vouchers</v>
      </c>
      <c r="E1" s="81" t="str">
        <f>'[2]Response Stats'!E2</f>
        <v>Janvia Family MMF</v>
      </c>
      <c r="F1" s="81" t="str">
        <f>'[2]Response Stats'!F2</f>
        <v>Janvia Family HCC</v>
      </c>
      <c r="G1" s="81" t="str">
        <f>'[2]Response Stats'!G2</f>
        <v>Janvia Family MCM</v>
      </c>
      <c r="H1" s="81" t="str">
        <f>'[2]Response Stats'!H2</f>
        <v>Janvia Family HCC Acquisition</v>
      </c>
      <c r="I1" s="81" t="str">
        <f>'[2]Response Stats'!I2</f>
        <v>Janvia Family Adherence Programs</v>
      </c>
    </row>
    <row r="2" spans="1:9" ht="28.2" customHeight="1" x14ac:dyDescent="0.3">
      <c r="A2" s="19" t="s">
        <v>118</v>
      </c>
      <c r="B2" s="96">
        <v>5991499</v>
      </c>
      <c r="C2" s="96">
        <v>15610435</v>
      </c>
      <c r="D2" s="96">
        <v>3804716</v>
      </c>
      <c r="E2" s="96">
        <v>3692448</v>
      </c>
      <c r="F2" s="96">
        <v>22434506</v>
      </c>
      <c r="G2" s="96">
        <v>7032507</v>
      </c>
      <c r="H2" s="96">
        <v>3535945</v>
      </c>
      <c r="I2" s="96">
        <v>15700000</v>
      </c>
    </row>
    <row r="3" spans="1:9" ht="25.2" customHeight="1" x14ac:dyDescent="0.3">
      <c r="A3" s="20" t="s">
        <v>120</v>
      </c>
      <c r="B3" s="100">
        <v>2310765</v>
      </c>
      <c r="C3" s="100">
        <v>2662665</v>
      </c>
      <c r="D3" s="100">
        <v>150561</v>
      </c>
      <c r="E3" s="100">
        <v>22356.67</v>
      </c>
      <c r="F3" s="100">
        <v>1564609.47</v>
      </c>
      <c r="G3" s="100">
        <v>344078.26</v>
      </c>
      <c r="H3" s="100">
        <v>83212.009999999995</v>
      </c>
      <c r="I3" s="99">
        <v>360833</v>
      </c>
    </row>
    <row r="4" spans="1:9" ht="33" customHeight="1" x14ac:dyDescent="0.3">
      <c r="A4" s="29" t="str">
        <f>'[2]Response Stats'!A11</f>
        <v>Spend per Incr. TRx</v>
      </c>
      <c r="B4" s="30">
        <v>2.59</v>
      </c>
      <c r="C4" s="30">
        <v>5.86</v>
      </c>
      <c r="D4" s="30">
        <v>25.27</v>
      </c>
      <c r="E4" s="30">
        <v>165.16091171001764</v>
      </c>
      <c r="F4" s="30">
        <v>14.338725688525969</v>
      </c>
      <c r="G4" s="30">
        <v>20.438684501601468</v>
      </c>
      <c r="H4" s="30">
        <v>42.493205007306038</v>
      </c>
      <c r="I4" s="30">
        <v>43.510432804094968</v>
      </c>
    </row>
    <row r="5" spans="1:9" ht="37.799999999999997" customHeight="1" x14ac:dyDescent="0.3">
      <c r="A5" s="20" t="s">
        <v>43</v>
      </c>
      <c r="B5" s="23">
        <v>5.6185309784132324E-2</v>
      </c>
      <c r="C5" s="23">
        <v>0.14451439299123905</v>
      </c>
      <c r="D5" s="23">
        <v>2.5281703775411422E-3</v>
      </c>
      <c r="E5" s="24">
        <v>3.7541142303969022E-4</v>
      </c>
      <c r="F5" s="23">
        <v>2.6272797676669894E-2</v>
      </c>
      <c r="G5" s="23">
        <v>5.7777347531461761E-3</v>
      </c>
      <c r="H5" s="24">
        <v>1.3972894482090997E-3</v>
      </c>
      <c r="I5" s="32" t="s">
        <v>119</v>
      </c>
    </row>
    <row r="30" spans="1:5" ht="42.6" customHeight="1" x14ac:dyDescent="0.3">
      <c r="A30" s="19"/>
      <c r="B30" s="19" t="s">
        <v>122</v>
      </c>
      <c r="C30" s="19" t="s">
        <v>123</v>
      </c>
      <c r="D30" s="202" t="s">
        <v>40</v>
      </c>
      <c r="E30" s="202" t="s">
        <v>43</v>
      </c>
    </row>
    <row r="31" spans="1:5" x14ac:dyDescent="0.3">
      <c r="A31" s="92" t="s">
        <v>78</v>
      </c>
      <c r="B31" s="103">
        <v>5991499</v>
      </c>
      <c r="C31" s="98">
        <v>2310765</v>
      </c>
      <c r="D31" s="95">
        <v>2.59</v>
      </c>
      <c r="E31" s="94">
        <v>5.6185309784132324E-2</v>
      </c>
    </row>
    <row r="32" spans="1:5" x14ac:dyDescent="0.3">
      <c r="A32" s="92" t="s">
        <v>79</v>
      </c>
      <c r="B32" s="104">
        <v>15610435</v>
      </c>
      <c r="C32" s="100">
        <v>2662665</v>
      </c>
      <c r="D32" s="30">
        <v>5.86</v>
      </c>
      <c r="E32" s="23">
        <v>0.14451439299123905</v>
      </c>
    </row>
    <row r="33" spans="1:5" x14ac:dyDescent="0.3">
      <c r="A33" s="92" t="s">
        <v>192</v>
      </c>
      <c r="B33" s="104">
        <v>22434506</v>
      </c>
      <c r="C33" s="100">
        <v>1564609.47</v>
      </c>
      <c r="D33" s="30">
        <v>14.338725688525969</v>
      </c>
      <c r="E33" s="23">
        <v>2.6272797676669894E-2</v>
      </c>
    </row>
    <row r="34" spans="1:5" x14ac:dyDescent="0.3">
      <c r="A34" s="92" t="s">
        <v>26</v>
      </c>
      <c r="B34" s="104">
        <v>7032507</v>
      </c>
      <c r="C34" s="100">
        <v>344078.26</v>
      </c>
      <c r="D34" s="30">
        <v>20.438684501601468</v>
      </c>
      <c r="E34" s="23">
        <v>5.7777347531461761E-3</v>
      </c>
    </row>
    <row r="35" spans="1:5" x14ac:dyDescent="0.3">
      <c r="A35" s="92" t="s">
        <v>80</v>
      </c>
      <c r="B35" s="104">
        <v>3804716</v>
      </c>
      <c r="C35" s="100">
        <v>150561</v>
      </c>
      <c r="D35" s="30">
        <v>25.27</v>
      </c>
      <c r="E35" s="23">
        <v>2.5281703775411422E-3</v>
      </c>
    </row>
    <row r="36" spans="1:5" ht="13.8" customHeight="1" x14ac:dyDescent="0.3">
      <c r="A36" s="92" t="s">
        <v>193</v>
      </c>
      <c r="B36" s="104">
        <v>3535945</v>
      </c>
      <c r="C36" s="100">
        <v>83212.009999999995</v>
      </c>
      <c r="D36" s="30">
        <v>42.493205007306038</v>
      </c>
      <c r="E36" s="24">
        <v>1.3972894482090997E-3</v>
      </c>
    </row>
    <row r="37" spans="1:5" ht="13.8" customHeight="1" x14ac:dyDescent="0.3">
      <c r="A37" s="92" t="s">
        <v>194</v>
      </c>
      <c r="B37" s="104">
        <v>15700000</v>
      </c>
      <c r="C37" s="100">
        <v>360833</v>
      </c>
      <c r="D37" s="30">
        <v>43.510432804094968</v>
      </c>
      <c r="E37" s="201" t="s">
        <v>121</v>
      </c>
    </row>
    <row r="38" spans="1:5" x14ac:dyDescent="0.3">
      <c r="A38" s="92" t="s">
        <v>22</v>
      </c>
      <c r="B38" s="104">
        <v>3692448</v>
      </c>
      <c r="C38" s="100">
        <v>22356.67</v>
      </c>
      <c r="D38" s="30">
        <v>165.16091171001764</v>
      </c>
      <c r="E38" s="24">
        <v>3.7541142303969022E-4</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1"/>
  <sheetViews>
    <sheetView workbookViewId="0">
      <selection activeCell="B4" sqref="B4:D13"/>
    </sheetView>
  </sheetViews>
  <sheetFormatPr defaultRowHeight="14.4" x14ac:dyDescent="0.3"/>
  <cols>
    <col min="2" max="2" width="21.109375" customWidth="1"/>
    <col min="3" max="3" width="39.88671875" customWidth="1"/>
    <col min="4" max="4" width="54" customWidth="1"/>
  </cols>
  <sheetData>
    <row r="4" spans="2:4" x14ac:dyDescent="0.3">
      <c r="B4" s="225" t="s">
        <v>18</v>
      </c>
      <c r="C4" s="225"/>
      <c r="D4" s="225"/>
    </row>
    <row r="5" spans="2:4" x14ac:dyDescent="0.3">
      <c r="B5" s="17" t="s">
        <v>19</v>
      </c>
      <c r="C5" s="17" t="s">
        <v>20</v>
      </c>
      <c r="D5" s="17" t="s">
        <v>34</v>
      </c>
    </row>
    <row r="6" spans="2:4" ht="28.8" x14ac:dyDescent="0.3">
      <c r="B6" s="16" t="s">
        <v>21</v>
      </c>
      <c r="C6" s="16" t="s">
        <v>32</v>
      </c>
      <c r="D6" s="16" t="s">
        <v>49</v>
      </c>
    </row>
    <row r="7" spans="2:4" ht="43.2" x14ac:dyDescent="0.3">
      <c r="B7" s="16" t="s">
        <v>14</v>
      </c>
      <c r="C7" s="16" t="s">
        <v>33</v>
      </c>
      <c r="D7" s="16" t="s">
        <v>35</v>
      </c>
    </row>
    <row r="8" spans="2:4" ht="36" customHeight="1" x14ac:dyDescent="0.3">
      <c r="B8" s="16" t="s">
        <v>22</v>
      </c>
      <c r="C8" s="16" t="s">
        <v>23</v>
      </c>
      <c r="D8" s="16" t="s">
        <v>24</v>
      </c>
    </row>
    <row r="9" spans="2:4" ht="38.4" customHeight="1" x14ac:dyDescent="0.3">
      <c r="B9" s="16" t="s">
        <v>25</v>
      </c>
      <c r="C9" s="226" t="s">
        <v>53</v>
      </c>
      <c r="D9" s="16" t="s">
        <v>30</v>
      </c>
    </row>
    <row r="10" spans="2:4" ht="40.799999999999997" customHeight="1" x14ac:dyDescent="0.3">
      <c r="B10" s="16" t="s">
        <v>26</v>
      </c>
      <c r="C10" s="226"/>
      <c r="D10" s="16" t="s">
        <v>29</v>
      </c>
    </row>
    <row r="11" spans="2:4" ht="34.799999999999997" customHeight="1" x14ac:dyDescent="0.3">
      <c r="B11" s="16" t="s">
        <v>27</v>
      </c>
      <c r="C11" s="226"/>
      <c r="D11" s="16" t="s">
        <v>142</v>
      </c>
    </row>
    <row r="12" spans="2:4" ht="40.200000000000003" customHeight="1" x14ac:dyDescent="0.3">
      <c r="B12" s="16" t="s">
        <v>28</v>
      </c>
      <c r="C12" s="226"/>
      <c r="D12" s="16" t="s">
        <v>141</v>
      </c>
    </row>
    <row r="13" spans="2:4" ht="18" customHeight="1" x14ac:dyDescent="0.3">
      <c r="B13" s="227" t="s">
        <v>31</v>
      </c>
      <c r="C13" s="227"/>
      <c r="D13" s="227"/>
    </row>
    <row r="14" spans="2:4" x14ac:dyDescent="0.3">
      <c r="B14" s="1"/>
      <c r="C14" s="1"/>
      <c r="D14" s="1"/>
    </row>
    <row r="15" spans="2:4" x14ac:dyDescent="0.3">
      <c r="B15" s="1"/>
      <c r="C15" s="1"/>
      <c r="D15" s="1"/>
    </row>
    <row r="16" spans="2:4" x14ac:dyDescent="0.3">
      <c r="B16" s="1"/>
      <c r="C16" s="1"/>
      <c r="D16" s="1"/>
    </row>
    <row r="17" spans="2:4" x14ac:dyDescent="0.3">
      <c r="B17" s="1"/>
      <c r="C17" s="1"/>
      <c r="D17" s="1"/>
    </row>
    <row r="18" spans="2:4" x14ac:dyDescent="0.3">
      <c r="B18" s="1"/>
      <c r="C18" s="1"/>
      <c r="D18" s="1"/>
    </row>
    <row r="19" spans="2:4" x14ac:dyDescent="0.3">
      <c r="B19" s="1"/>
      <c r="C19" s="1"/>
      <c r="D19" s="1"/>
    </row>
    <row r="20" spans="2:4" x14ac:dyDescent="0.3">
      <c r="B20" s="1"/>
      <c r="C20" s="1"/>
      <c r="D20" s="1"/>
    </row>
    <row r="21" spans="2:4" x14ac:dyDescent="0.3">
      <c r="B21" s="4"/>
      <c r="C21" s="4"/>
      <c r="D21" s="4"/>
    </row>
  </sheetData>
  <mergeCells count="3">
    <mergeCell ref="B4:D4"/>
    <mergeCell ref="C9:C12"/>
    <mergeCell ref="B13:D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A2" sqref="A2:I11"/>
    </sheetView>
  </sheetViews>
  <sheetFormatPr defaultRowHeight="14.4" x14ac:dyDescent="0.3"/>
  <cols>
    <col min="1" max="1" width="15.88671875" customWidth="1"/>
    <col min="2" max="2" width="11.33203125" customWidth="1"/>
    <col min="3" max="3" width="12.21875" customWidth="1"/>
    <col min="4" max="4" width="11.77734375" customWidth="1"/>
    <col min="5" max="5" width="16.5546875" customWidth="1"/>
    <col min="6" max="6" width="12.5546875" customWidth="1"/>
    <col min="7" max="7" width="11.6640625" customWidth="1"/>
    <col min="8" max="9" width="13" customWidth="1"/>
  </cols>
  <sheetData>
    <row r="2" spans="1:9" ht="43.2" x14ac:dyDescent="0.3">
      <c r="A2" s="18"/>
      <c r="B2" s="19" t="s">
        <v>39</v>
      </c>
      <c r="C2" s="19" t="s">
        <v>46</v>
      </c>
      <c r="D2" s="19" t="s">
        <v>54</v>
      </c>
      <c r="E2" s="19" t="s">
        <v>57</v>
      </c>
      <c r="F2" s="19" t="s">
        <v>63</v>
      </c>
      <c r="G2" s="19" t="s">
        <v>65</v>
      </c>
      <c r="H2" s="19" t="s">
        <v>139</v>
      </c>
      <c r="I2" s="19" t="s">
        <v>66</v>
      </c>
    </row>
    <row r="3" spans="1:9" ht="31.8" customHeight="1" x14ac:dyDescent="0.3">
      <c r="A3" s="20" t="s">
        <v>72</v>
      </c>
      <c r="B3" s="16" t="s">
        <v>41</v>
      </c>
      <c r="C3" s="16" t="s">
        <v>41</v>
      </c>
      <c r="D3" s="16" t="s">
        <v>51</v>
      </c>
      <c r="E3" s="16" t="s">
        <v>51</v>
      </c>
      <c r="F3" s="229" t="s">
        <v>64</v>
      </c>
      <c r="G3" s="229"/>
      <c r="H3" s="229"/>
      <c r="I3" s="229"/>
    </row>
    <row r="4" spans="1:9" ht="75" customHeight="1" x14ac:dyDescent="0.3">
      <c r="A4" s="20" t="s">
        <v>36</v>
      </c>
      <c r="B4" s="16" t="s">
        <v>42</v>
      </c>
      <c r="C4" s="16" t="s">
        <v>42</v>
      </c>
      <c r="D4" s="16" t="s">
        <v>52</v>
      </c>
      <c r="E4" s="16" t="s">
        <v>58</v>
      </c>
      <c r="F4" s="229" t="s">
        <v>67</v>
      </c>
      <c r="G4" s="229"/>
      <c r="H4" s="229"/>
      <c r="I4" s="229"/>
    </row>
    <row r="5" spans="1:9" x14ac:dyDescent="0.3">
      <c r="A5" s="20" t="s">
        <v>59</v>
      </c>
      <c r="B5" s="228">
        <v>5991499</v>
      </c>
      <c r="C5" s="228">
        <v>15610435</v>
      </c>
      <c r="D5" s="228">
        <v>3804716</v>
      </c>
      <c r="E5" s="21">
        <v>4440000</v>
      </c>
      <c r="F5" s="21">
        <v>22954000</v>
      </c>
      <c r="G5" s="21">
        <v>7818984</v>
      </c>
      <c r="H5" s="21">
        <v>3535945</v>
      </c>
      <c r="I5" s="230">
        <v>15700000</v>
      </c>
    </row>
    <row r="6" spans="1:9" x14ac:dyDescent="0.3">
      <c r="A6" s="20" t="s">
        <v>60</v>
      </c>
      <c r="B6" s="228"/>
      <c r="C6" s="228"/>
      <c r="D6" s="228"/>
      <c r="E6" s="21">
        <v>3692448</v>
      </c>
      <c r="F6" s="21">
        <v>22434506</v>
      </c>
      <c r="G6" s="21">
        <v>7032507</v>
      </c>
      <c r="H6" s="21">
        <v>3535945</v>
      </c>
      <c r="I6" s="231"/>
    </row>
    <row r="7" spans="1:9" x14ac:dyDescent="0.3">
      <c r="A7" s="20" t="s">
        <v>37</v>
      </c>
      <c r="B7" s="22">
        <v>200413</v>
      </c>
      <c r="C7" s="22">
        <v>230934</v>
      </c>
      <c r="D7" s="22">
        <v>13058</v>
      </c>
      <c r="E7" s="22">
        <v>1939</v>
      </c>
      <c r="F7" s="22">
        <v>135699</v>
      </c>
      <c r="G7" s="22">
        <v>29842</v>
      </c>
      <c r="H7" s="22">
        <v>7217</v>
      </c>
      <c r="I7" s="22"/>
    </row>
    <row r="8" spans="1:9" x14ac:dyDescent="0.3">
      <c r="A8" s="20" t="s">
        <v>50</v>
      </c>
      <c r="B8" s="22">
        <v>3567000</v>
      </c>
      <c r="C8" s="22">
        <v>1598000</v>
      </c>
      <c r="D8" s="22">
        <v>5165000</v>
      </c>
      <c r="E8" s="22">
        <v>5165000</v>
      </c>
      <c r="F8" s="22">
        <v>5165000</v>
      </c>
      <c r="G8" s="22">
        <v>5165000</v>
      </c>
      <c r="H8" s="22">
        <v>5165000</v>
      </c>
      <c r="I8" s="22"/>
    </row>
    <row r="9" spans="1:9" ht="28.8" x14ac:dyDescent="0.3">
      <c r="A9" s="20" t="s">
        <v>43</v>
      </c>
      <c r="B9" s="23">
        <f t="shared" ref="B9:H9" si="0">B7/B8</f>
        <v>5.6185309784132324E-2</v>
      </c>
      <c r="C9" s="23">
        <f t="shared" si="0"/>
        <v>0.14451439299123905</v>
      </c>
      <c r="D9" s="23">
        <f t="shared" si="0"/>
        <v>2.5281703775411422E-3</v>
      </c>
      <c r="E9" s="24">
        <f t="shared" si="0"/>
        <v>3.7541142303969022E-4</v>
      </c>
      <c r="F9" s="23">
        <f t="shared" si="0"/>
        <v>2.6272797676669894E-2</v>
      </c>
      <c r="G9" s="23">
        <f t="shared" si="0"/>
        <v>5.7777347531461761E-3</v>
      </c>
      <c r="H9" s="24">
        <f t="shared" si="0"/>
        <v>1.3972894482090997E-3</v>
      </c>
      <c r="I9" s="32" t="s">
        <v>73</v>
      </c>
    </row>
    <row r="10" spans="1:9" x14ac:dyDescent="0.3">
      <c r="A10" s="20" t="s">
        <v>38</v>
      </c>
      <c r="B10" s="25">
        <v>2310765</v>
      </c>
      <c r="C10" s="25">
        <v>2662665</v>
      </c>
      <c r="D10" s="25">
        <v>150561</v>
      </c>
      <c r="E10" s="25">
        <f>E7*11.53</f>
        <v>22356.67</v>
      </c>
      <c r="F10" s="25">
        <f>F7*11.53</f>
        <v>1564609.47</v>
      </c>
      <c r="G10" s="25">
        <f>G7*11.53</f>
        <v>344078.26</v>
      </c>
      <c r="H10" s="25">
        <f>H7*11.53</f>
        <v>83212.009999999995</v>
      </c>
      <c r="I10" s="22">
        <v>360833</v>
      </c>
    </row>
    <row r="11" spans="1:9" ht="28.8" x14ac:dyDescent="0.3">
      <c r="A11" s="29" t="s">
        <v>40</v>
      </c>
      <c r="B11" s="30">
        <v>2.59</v>
      </c>
      <c r="C11" s="30">
        <v>5.86</v>
      </c>
      <c r="D11" s="30">
        <v>25.27</v>
      </c>
      <c r="E11" s="30">
        <f>E6/E10</f>
        <v>165.16091171001764</v>
      </c>
      <c r="F11" s="30">
        <f>F6/F10</f>
        <v>14.338725688525969</v>
      </c>
      <c r="G11" s="30">
        <f>G6/G10</f>
        <v>20.438684501601468</v>
      </c>
      <c r="H11" s="30">
        <f>H6/H10</f>
        <v>42.493205007306038</v>
      </c>
      <c r="I11" s="30">
        <f>I5/I10</f>
        <v>43.510432804094968</v>
      </c>
    </row>
    <row r="12" spans="1:9" ht="28.8" x14ac:dyDescent="0.3">
      <c r="A12" s="20" t="s">
        <v>75</v>
      </c>
      <c r="B12" s="26" t="s">
        <v>44</v>
      </c>
      <c r="C12" s="26" t="s">
        <v>47</v>
      </c>
      <c r="D12" s="26" t="s">
        <v>55</v>
      </c>
      <c r="E12" s="26" t="s">
        <v>61</v>
      </c>
      <c r="F12" s="26" t="s">
        <v>68</v>
      </c>
      <c r="G12" s="26" t="s">
        <v>70</v>
      </c>
      <c r="H12" s="26" t="s">
        <v>144</v>
      </c>
      <c r="I12" s="26" t="s">
        <v>74</v>
      </c>
    </row>
    <row r="13" spans="1:9" ht="43.2" x14ac:dyDescent="0.3">
      <c r="A13" s="20" t="s">
        <v>76</v>
      </c>
      <c r="B13" s="27" t="s">
        <v>45</v>
      </c>
      <c r="C13" s="27" t="s">
        <v>48</v>
      </c>
      <c r="D13" s="27" t="s">
        <v>56</v>
      </c>
      <c r="E13" s="27" t="s">
        <v>62</v>
      </c>
      <c r="F13" s="27" t="s">
        <v>69</v>
      </c>
      <c r="G13" s="27" t="s">
        <v>71</v>
      </c>
      <c r="H13" s="28" t="s">
        <v>143</v>
      </c>
      <c r="I13" s="31" t="s">
        <v>77</v>
      </c>
    </row>
  </sheetData>
  <mergeCells count="6">
    <mergeCell ref="B5:B6"/>
    <mergeCell ref="C5:C6"/>
    <mergeCell ref="D5:D6"/>
    <mergeCell ref="F3:I3"/>
    <mergeCell ref="F4:I4"/>
    <mergeCell ref="I5:I6"/>
  </mergeCells>
  <pageMargins left="0.7" right="0.7" top="0.75" bottom="0.75" header="0.3" footer="0.3"/>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5"/>
  <sheetViews>
    <sheetView workbookViewId="0">
      <selection activeCell="A14" sqref="A14"/>
    </sheetView>
  </sheetViews>
  <sheetFormatPr defaultRowHeight="14.4" x14ac:dyDescent="0.3"/>
  <cols>
    <col min="1" max="1" width="14.5546875" style="58" customWidth="1"/>
    <col min="2" max="2" width="7.21875" style="58" customWidth="1"/>
    <col min="3" max="3" width="8.6640625" style="58" customWidth="1"/>
    <col min="4" max="4" width="8.77734375" style="58" customWidth="1"/>
    <col min="5" max="5" width="7.21875" style="58" customWidth="1"/>
    <col min="6" max="6" width="0.6640625" style="58" customWidth="1"/>
    <col min="7" max="7" width="7.77734375" style="58" customWidth="1"/>
    <col min="8" max="8" width="8.88671875" style="58"/>
    <col min="9" max="9" width="15.109375" style="58" customWidth="1"/>
    <col min="10" max="10" width="7.33203125" style="58" customWidth="1"/>
    <col min="11" max="11" width="8" style="58" customWidth="1"/>
    <col min="12" max="12" width="7.5546875" style="58" customWidth="1"/>
    <col min="13" max="13" width="8.21875" style="58" customWidth="1"/>
    <col min="14" max="14" width="8.88671875" style="58"/>
    <col min="15" max="15" width="11.44140625" style="58" bestFit="1" customWidth="1"/>
    <col min="16" max="17" width="8.88671875" style="58"/>
    <col min="18" max="18" width="23.109375" style="58" customWidth="1"/>
    <col min="19" max="16384" width="8.88671875" style="58"/>
  </cols>
  <sheetData>
    <row r="2" spans="1:18" ht="16.2" customHeight="1" x14ac:dyDescent="0.3">
      <c r="A2" s="232" t="s">
        <v>96</v>
      </c>
      <c r="B2" s="232" t="s">
        <v>90</v>
      </c>
      <c r="C2" s="232"/>
      <c r="D2" s="232"/>
      <c r="E2" s="232"/>
      <c r="F2" s="232"/>
      <c r="G2" s="232"/>
      <c r="I2" s="232" t="s">
        <v>131</v>
      </c>
      <c r="J2" s="232" t="s">
        <v>124</v>
      </c>
      <c r="K2" s="232"/>
      <c r="L2" s="232"/>
      <c r="M2" s="232" t="s">
        <v>132</v>
      </c>
    </row>
    <row r="3" spans="1:18" ht="28.8" x14ac:dyDescent="0.3">
      <c r="A3" s="236"/>
      <c r="B3" s="61" t="s">
        <v>83</v>
      </c>
      <c r="C3" s="60" t="s">
        <v>84</v>
      </c>
      <c r="D3" s="60" t="s">
        <v>85</v>
      </c>
      <c r="E3" s="233" t="s">
        <v>86</v>
      </c>
      <c r="F3" s="234"/>
      <c r="G3" s="60" t="s">
        <v>87</v>
      </c>
      <c r="I3" s="236"/>
      <c r="J3" s="61" t="s">
        <v>83</v>
      </c>
      <c r="K3" s="54" t="s">
        <v>86</v>
      </c>
      <c r="L3" s="61" t="s">
        <v>89</v>
      </c>
      <c r="M3" s="232"/>
      <c r="O3" s="60" t="s">
        <v>91</v>
      </c>
      <c r="P3" s="60" t="s">
        <v>92</v>
      </c>
    </row>
    <row r="4" spans="1:18" x14ac:dyDescent="0.3">
      <c r="A4" s="5" t="s">
        <v>78</v>
      </c>
      <c r="B4" s="38">
        <v>5991499</v>
      </c>
      <c r="C4" s="38">
        <v>4194049</v>
      </c>
      <c r="D4" s="38">
        <v>7788949</v>
      </c>
      <c r="E4" s="50">
        <v>7788949</v>
      </c>
      <c r="F4" s="45"/>
      <c r="G4" s="39">
        <f>(E4-B4)/B4</f>
        <v>0.30000005007094216</v>
      </c>
      <c r="I4" s="5" t="s">
        <v>78</v>
      </c>
      <c r="J4" s="122">
        <v>2310765</v>
      </c>
      <c r="K4" s="116">
        <v>2992018</v>
      </c>
      <c r="L4" s="124">
        <v>681253</v>
      </c>
      <c r="M4" s="124">
        <v>1017286.1200000001</v>
      </c>
      <c r="O4" s="38">
        <f>B4-C4</f>
        <v>1797450</v>
      </c>
      <c r="P4" s="38">
        <f>D4-B4</f>
        <v>1797450</v>
      </c>
      <c r="R4" s="80" t="s">
        <v>106</v>
      </c>
    </row>
    <row r="5" spans="1:18" x14ac:dyDescent="0.3">
      <c r="A5" s="7" t="s">
        <v>79</v>
      </c>
      <c r="B5" s="40">
        <v>15610435</v>
      </c>
      <c r="C5" s="40">
        <v>10927305</v>
      </c>
      <c r="D5" s="40">
        <v>20293566</v>
      </c>
      <c r="E5" s="51">
        <v>20293566</v>
      </c>
      <c r="F5" s="45"/>
      <c r="G5" s="41">
        <f t="shared" ref="G5:G12" si="0">(E5-B5)/B5</f>
        <v>0.30000003202985698</v>
      </c>
      <c r="I5" s="7" t="s">
        <v>79</v>
      </c>
      <c r="J5" s="114">
        <v>2662665</v>
      </c>
      <c r="K5" s="119">
        <v>3462496</v>
      </c>
      <c r="L5" s="120">
        <v>799831</v>
      </c>
      <c r="M5" s="120">
        <v>1177248.6400000001</v>
      </c>
      <c r="O5" s="40">
        <f t="shared" ref="O5:O12" si="1">B5-C5</f>
        <v>4683130</v>
      </c>
      <c r="P5" s="40">
        <f t="shared" ref="P5:P12" si="2">D5-B5</f>
        <v>4683131</v>
      </c>
      <c r="R5" s="80" t="s">
        <v>107</v>
      </c>
    </row>
    <row r="6" spans="1:18" x14ac:dyDescent="0.3">
      <c r="A6" s="7" t="s">
        <v>81</v>
      </c>
      <c r="B6" s="40">
        <v>22954000</v>
      </c>
      <c r="C6" s="40">
        <v>16067800</v>
      </c>
      <c r="D6" s="40">
        <v>29840200</v>
      </c>
      <c r="E6" s="51">
        <v>27437329</v>
      </c>
      <c r="F6" s="45"/>
      <c r="G6" s="41">
        <f>(E6-B6)/B6</f>
        <v>0.19531798379367429</v>
      </c>
      <c r="I6" s="7" t="s">
        <v>81</v>
      </c>
      <c r="J6" s="114">
        <v>1595892</v>
      </c>
      <c r="K6" s="119">
        <v>1857362</v>
      </c>
      <c r="L6" s="120">
        <v>261470</v>
      </c>
      <c r="M6" s="120">
        <v>631503.08000000007</v>
      </c>
      <c r="O6" s="40">
        <f t="shared" si="1"/>
        <v>6886200</v>
      </c>
      <c r="P6" s="40">
        <f t="shared" si="2"/>
        <v>6886200</v>
      </c>
      <c r="R6" s="80" t="s">
        <v>105</v>
      </c>
    </row>
    <row r="7" spans="1:18" x14ac:dyDescent="0.3">
      <c r="A7" s="9" t="s">
        <v>82</v>
      </c>
      <c r="B7" s="42">
        <v>15700000</v>
      </c>
      <c r="C7" s="42">
        <v>10990000</v>
      </c>
      <c r="D7" s="42">
        <v>20410000</v>
      </c>
      <c r="E7" s="52">
        <v>10990000</v>
      </c>
      <c r="F7" s="47"/>
      <c r="G7" s="43">
        <f>(E7-B7)/B7</f>
        <v>-0.3</v>
      </c>
      <c r="I7" s="9" t="s">
        <v>82</v>
      </c>
      <c r="J7" s="121">
        <v>360833</v>
      </c>
      <c r="K7" s="123">
        <v>258394</v>
      </c>
      <c r="L7" s="118">
        <v>-102439</v>
      </c>
      <c r="M7" s="118">
        <v>139532.76</v>
      </c>
      <c r="O7" s="42">
        <f t="shared" si="1"/>
        <v>4710000</v>
      </c>
      <c r="P7" s="42">
        <f t="shared" si="2"/>
        <v>4710000</v>
      </c>
    </row>
    <row r="8" spans="1:18" x14ac:dyDescent="0.3">
      <c r="A8" s="7" t="s">
        <v>80</v>
      </c>
      <c r="B8" s="40">
        <v>3804716</v>
      </c>
      <c r="C8" s="40">
        <v>2663301</v>
      </c>
      <c r="D8" s="40">
        <v>4946131</v>
      </c>
      <c r="E8" s="51">
        <v>2663301</v>
      </c>
      <c r="F8" s="46"/>
      <c r="G8" s="41">
        <f t="shared" si="0"/>
        <v>-0.30000005256634132</v>
      </c>
      <c r="I8" s="7" t="s">
        <v>80</v>
      </c>
      <c r="J8" s="131">
        <v>150561</v>
      </c>
      <c r="K8" s="128">
        <v>105391</v>
      </c>
      <c r="L8" s="129">
        <v>-45170</v>
      </c>
      <c r="M8" s="129">
        <v>35832.94</v>
      </c>
      <c r="O8" s="40">
        <f t="shared" si="1"/>
        <v>1141415</v>
      </c>
      <c r="P8" s="40">
        <f t="shared" si="2"/>
        <v>1141415</v>
      </c>
    </row>
    <row r="9" spans="1:18" x14ac:dyDescent="0.3">
      <c r="A9" s="7" t="s">
        <v>22</v>
      </c>
      <c r="B9" s="40">
        <v>4440000</v>
      </c>
      <c r="C9" s="40">
        <v>3108000</v>
      </c>
      <c r="D9" s="40">
        <v>5772000</v>
      </c>
      <c r="E9" s="51">
        <v>3108000</v>
      </c>
      <c r="F9" s="47"/>
      <c r="G9" s="41">
        <f t="shared" si="0"/>
        <v>-0.3</v>
      </c>
      <c r="I9" s="7" t="s">
        <v>22</v>
      </c>
      <c r="J9" s="131">
        <v>25689</v>
      </c>
      <c r="K9" s="128">
        <v>19614</v>
      </c>
      <c r="L9" s="129">
        <v>-6075</v>
      </c>
      <c r="M9" s="129">
        <v>6668.76</v>
      </c>
      <c r="O9" s="40">
        <f t="shared" si="1"/>
        <v>1332000</v>
      </c>
      <c r="P9" s="40">
        <f t="shared" si="2"/>
        <v>1332000</v>
      </c>
    </row>
    <row r="10" spans="1:18" x14ac:dyDescent="0.3">
      <c r="A10" s="7" t="s">
        <v>26</v>
      </c>
      <c r="B10" s="40">
        <v>7818984</v>
      </c>
      <c r="C10" s="40">
        <v>5473289</v>
      </c>
      <c r="D10" s="40">
        <v>10164679</v>
      </c>
      <c r="E10" s="51">
        <v>5473289</v>
      </c>
      <c r="F10" s="47"/>
      <c r="G10" s="41">
        <f t="shared" si="0"/>
        <v>-0.29999997442122917</v>
      </c>
      <c r="I10" s="7" t="s">
        <v>26</v>
      </c>
      <c r="J10" s="131">
        <v>378283</v>
      </c>
      <c r="K10" s="128">
        <v>273853</v>
      </c>
      <c r="L10" s="129">
        <v>-104430</v>
      </c>
      <c r="M10" s="129">
        <v>93110.02</v>
      </c>
      <c r="O10" s="40">
        <f t="shared" si="1"/>
        <v>2345695</v>
      </c>
      <c r="P10" s="40">
        <f t="shared" si="2"/>
        <v>2345695</v>
      </c>
    </row>
    <row r="11" spans="1:18" x14ac:dyDescent="0.3">
      <c r="A11" s="7" t="s">
        <v>88</v>
      </c>
      <c r="B11" s="40">
        <v>4782666</v>
      </c>
      <c r="C11" s="40">
        <v>3347866</v>
      </c>
      <c r="D11" s="40">
        <v>6217466</v>
      </c>
      <c r="E11" s="51">
        <v>3347866</v>
      </c>
      <c r="F11" s="47"/>
      <c r="G11" s="41">
        <f t="shared" si="0"/>
        <v>-0.30000004181768075</v>
      </c>
      <c r="I11" s="7" t="s">
        <v>88</v>
      </c>
      <c r="J11" s="130">
        <v>91344</v>
      </c>
      <c r="K11" s="132">
        <v>64688</v>
      </c>
      <c r="L11" s="127">
        <v>-26656</v>
      </c>
      <c r="M11" s="127">
        <v>21993.920000000002</v>
      </c>
      <c r="O11" s="40">
        <f t="shared" si="1"/>
        <v>1434800</v>
      </c>
      <c r="P11" s="40">
        <f t="shared" si="2"/>
        <v>1434800</v>
      </c>
    </row>
    <row r="12" spans="1:18" ht="15" thickBot="1" x14ac:dyDescent="0.35">
      <c r="A12" s="59" t="s">
        <v>16</v>
      </c>
      <c r="B12" s="36">
        <f>SUM(B4:B11)</f>
        <v>81102300</v>
      </c>
      <c r="C12" s="36">
        <v>81102300</v>
      </c>
      <c r="D12" s="36">
        <v>81102300</v>
      </c>
      <c r="E12" s="53">
        <f>SUM(E4:E11)</f>
        <v>81102300</v>
      </c>
      <c r="F12" s="36"/>
      <c r="G12" s="37">
        <f t="shared" si="0"/>
        <v>0</v>
      </c>
      <c r="I12" s="106" t="s">
        <v>129</v>
      </c>
      <c r="J12" s="117">
        <v>7576032</v>
      </c>
      <c r="K12" s="126">
        <v>9033816</v>
      </c>
      <c r="L12" s="117">
        <v>1457784</v>
      </c>
      <c r="M12" s="117">
        <v>3123176.24</v>
      </c>
      <c r="O12" s="36">
        <f t="shared" si="1"/>
        <v>0</v>
      </c>
      <c r="P12" s="36">
        <f t="shared" si="2"/>
        <v>0</v>
      </c>
    </row>
    <row r="13" spans="1:18" ht="15" thickTop="1" x14ac:dyDescent="0.3">
      <c r="A13" s="235" t="s">
        <v>104</v>
      </c>
      <c r="B13" s="235"/>
      <c r="C13" s="235"/>
      <c r="D13" s="235"/>
      <c r="E13" s="235"/>
      <c r="F13" s="235"/>
      <c r="G13" s="235"/>
      <c r="I13" s="237" t="s">
        <v>133</v>
      </c>
      <c r="J13" s="239" t="s">
        <v>128</v>
      </c>
      <c r="K13" s="239"/>
      <c r="L13" s="239"/>
      <c r="M13" s="105" t="s">
        <v>127</v>
      </c>
    </row>
    <row r="14" spans="1:18" s="102" customFormat="1" ht="30" customHeight="1" x14ac:dyDescent="0.3">
      <c r="A14" s="107"/>
      <c r="B14" s="107"/>
      <c r="C14" s="107"/>
      <c r="D14" s="107"/>
      <c r="E14" s="107"/>
      <c r="F14" s="107"/>
      <c r="G14" s="107"/>
      <c r="I14" s="238"/>
      <c r="J14" s="109">
        <v>741618730</v>
      </c>
      <c r="K14" s="110">
        <v>880980925</v>
      </c>
      <c r="L14" s="109">
        <v>139362195</v>
      </c>
      <c r="M14" s="109">
        <v>305548915.30000001</v>
      </c>
    </row>
    <row r="15" spans="1:18" s="102" customFormat="1" x14ac:dyDescent="0.3">
      <c r="A15" s="107"/>
      <c r="B15" s="107"/>
      <c r="C15" s="107"/>
      <c r="D15" s="107"/>
      <c r="E15" s="107"/>
      <c r="F15" s="107"/>
      <c r="G15" s="107"/>
      <c r="I15" s="220"/>
      <c r="J15" s="220"/>
      <c r="K15" s="221"/>
      <c r="L15" s="111">
        <f>L14/J14</f>
        <v>0.18791622886870724</v>
      </c>
    </row>
  </sheetData>
  <mergeCells count="10">
    <mergeCell ref="I15:K15"/>
    <mergeCell ref="M2:M3"/>
    <mergeCell ref="E3:F3"/>
    <mergeCell ref="A13:G13"/>
    <mergeCell ref="A2:A3"/>
    <mergeCell ref="B2:G2"/>
    <mergeCell ref="I2:I3"/>
    <mergeCell ref="J2:L2"/>
    <mergeCell ref="I13:I14"/>
    <mergeCell ref="J13:L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
  <sheetViews>
    <sheetView workbookViewId="0">
      <selection activeCell="A2" sqref="A2:G12"/>
    </sheetView>
  </sheetViews>
  <sheetFormatPr defaultRowHeight="14.4" x14ac:dyDescent="0.3"/>
  <cols>
    <col min="1" max="1" width="14.5546875" customWidth="1"/>
    <col min="2" max="2" width="7.21875" customWidth="1"/>
    <col min="3" max="3" width="8.6640625" customWidth="1"/>
    <col min="4" max="4" width="8.77734375" customWidth="1"/>
    <col min="5" max="5" width="7.21875" customWidth="1"/>
    <col min="6" max="6" width="0.6640625" customWidth="1"/>
    <col min="7" max="7" width="7.77734375" customWidth="1"/>
    <col min="9" max="9" width="15.109375" customWidth="1"/>
    <col min="10" max="10" width="7.33203125" customWidth="1"/>
    <col min="11" max="11" width="8" customWidth="1"/>
    <col min="12" max="12" width="7.5546875" customWidth="1"/>
    <col min="13" max="13" width="8.21875" customWidth="1"/>
    <col min="15" max="15" width="11.44140625" bestFit="1" customWidth="1"/>
  </cols>
  <sheetData>
    <row r="2" spans="1:16" ht="17.399999999999999" customHeight="1" x14ac:dyDescent="0.3">
      <c r="A2" s="232" t="s">
        <v>97</v>
      </c>
      <c r="B2" s="232" t="s">
        <v>90</v>
      </c>
      <c r="C2" s="232"/>
      <c r="D2" s="232"/>
      <c r="E2" s="232"/>
      <c r="F2" s="232"/>
      <c r="G2" s="232"/>
      <c r="I2" s="232" t="s">
        <v>136</v>
      </c>
      <c r="J2" s="232" t="s">
        <v>124</v>
      </c>
      <c r="K2" s="232"/>
      <c r="L2" s="232"/>
      <c r="M2" s="232" t="s">
        <v>132</v>
      </c>
    </row>
    <row r="3" spans="1:16" ht="28.8" x14ac:dyDescent="0.3">
      <c r="A3" s="236"/>
      <c r="B3" s="33" t="s">
        <v>83</v>
      </c>
      <c r="C3" s="34" t="s">
        <v>84</v>
      </c>
      <c r="D3" s="34" t="s">
        <v>85</v>
      </c>
      <c r="E3" s="233" t="s">
        <v>86</v>
      </c>
      <c r="F3" s="234"/>
      <c r="G3" s="34" t="s">
        <v>87</v>
      </c>
      <c r="I3" s="236"/>
      <c r="J3" s="33" t="s">
        <v>83</v>
      </c>
      <c r="K3" s="54" t="s">
        <v>86</v>
      </c>
      <c r="L3" s="33" t="s">
        <v>89</v>
      </c>
      <c r="M3" s="232"/>
      <c r="O3" s="34" t="s">
        <v>91</v>
      </c>
      <c r="P3" s="34" t="s">
        <v>92</v>
      </c>
    </row>
    <row r="4" spans="1:16" x14ac:dyDescent="0.3">
      <c r="A4" s="5" t="s">
        <v>78</v>
      </c>
      <c r="B4" s="38">
        <v>5991499</v>
      </c>
      <c r="C4" s="38">
        <v>6590649</v>
      </c>
      <c r="D4" s="38">
        <v>8388099</v>
      </c>
      <c r="E4" s="50">
        <v>8388099</v>
      </c>
      <c r="F4" s="45"/>
      <c r="G4" s="39">
        <f>(E4-B4)/B4</f>
        <v>0.40000006676125621</v>
      </c>
      <c r="I4" s="5" t="s">
        <v>78</v>
      </c>
      <c r="J4" s="122">
        <v>2310765</v>
      </c>
      <c r="K4" s="116">
        <v>3217874</v>
      </c>
      <c r="L4" s="124">
        <v>907109</v>
      </c>
      <c r="M4" s="124">
        <v>1094077.1600000001</v>
      </c>
      <c r="O4" s="38">
        <f>B4-C4</f>
        <v>-599150</v>
      </c>
      <c r="P4" s="38">
        <f>D4-B4</f>
        <v>2396600</v>
      </c>
    </row>
    <row r="5" spans="1:16" x14ac:dyDescent="0.3">
      <c r="A5" s="7" t="s">
        <v>79</v>
      </c>
      <c r="B5" s="40">
        <v>15610435</v>
      </c>
      <c r="C5" s="40">
        <v>10927305</v>
      </c>
      <c r="D5" s="40">
        <v>20293566</v>
      </c>
      <c r="E5" s="51">
        <v>20293566</v>
      </c>
      <c r="F5" s="45"/>
      <c r="G5" s="41">
        <f t="shared" ref="G5:G12" si="0">(E5-B5)/B5</f>
        <v>0.30000003202985698</v>
      </c>
      <c r="I5" s="7" t="s">
        <v>79</v>
      </c>
      <c r="J5" s="114">
        <v>2662665</v>
      </c>
      <c r="K5" s="119">
        <v>3462496</v>
      </c>
      <c r="L5" s="120">
        <v>799831</v>
      </c>
      <c r="M5" s="120">
        <v>1177248.6400000001</v>
      </c>
      <c r="O5" s="40">
        <f t="shared" ref="O5:O12" si="1">B5-C5</f>
        <v>4683130</v>
      </c>
      <c r="P5" s="40">
        <f t="shared" ref="P5:P12" si="2">D5-B5</f>
        <v>4683131</v>
      </c>
    </row>
    <row r="6" spans="1:16" x14ac:dyDescent="0.3">
      <c r="A6" s="7" t="s">
        <v>81</v>
      </c>
      <c r="B6" s="40">
        <v>22954000</v>
      </c>
      <c r="C6" s="40">
        <v>16067800</v>
      </c>
      <c r="D6" s="40">
        <v>29840200</v>
      </c>
      <c r="E6" s="51">
        <v>29840200</v>
      </c>
      <c r="F6" s="55"/>
      <c r="G6" s="41">
        <f>(E6-B6)/B6</f>
        <v>0.3</v>
      </c>
      <c r="I6" s="7" t="s">
        <v>81</v>
      </c>
      <c r="J6" s="114">
        <v>1595892</v>
      </c>
      <c r="K6" s="119">
        <v>1991416</v>
      </c>
      <c r="L6" s="120">
        <v>395524</v>
      </c>
      <c r="M6" s="120">
        <v>677081.44000000006</v>
      </c>
      <c r="O6" s="40">
        <f t="shared" si="1"/>
        <v>6886200</v>
      </c>
      <c r="P6" s="40">
        <f t="shared" si="2"/>
        <v>6886200</v>
      </c>
    </row>
    <row r="7" spans="1:16" x14ac:dyDescent="0.3">
      <c r="A7" s="9" t="s">
        <v>82</v>
      </c>
      <c r="B7" s="42">
        <v>15700000</v>
      </c>
      <c r="C7" s="42">
        <v>10990000</v>
      </c>
      <c r="D7" s="42">
        <v>20410000</v>
      </c>
      <c r="E7" s="52">
        <v>10990000</v>
      </c>
      <c r="F7" s="47"/>
      <c r="G7" s="43">
        <f>(E7-B7)/B7</f>
        <v>-0.3</v>
      </c>
      <c r="I7" s="9" t="s">
        <v>82</v>
      </c>
      <c r="J7" s="121">
        <v>360833</v>
      </c>
      <c r="K7" s="123">
        <v>258394</v>
      </c>
      <c r="L7" s="118">
        <v>-102439</v>
      </c>
      <c r="M7" s="118">
        <v>139532.76</v>
      </c>
      <c r="O7" s="42">
        <f t="shared" si="1"/>
        <v>4710000</v>
      </c>
      <c r="P7" s="42">
        <f t="shared" si="2"/>
        <v>4710000</v>
      </c>
    </row>
    <row r="8" spans="1:16" x14ac:dyDescent="0.3">
      <c r="A8" s="7" t="s">
        <v>80</v>
      </c>
      <c r="B8" s="40">
        <v>3804716</v>
      </c>
      <c r="C8" s="40">
        <v>2663301</v>
      </c>
      <c r="D8" s="40">
        <v>4946131</v>
      </c>
      <c r="E8" s="51">
        <v>2663301</v>
      </c>
      <c r="F8" s="47"/>
      <c r="G8" s="41">
        <f>(E8-B8)/B8</f>
        <v>-0.30000005256634132</v>
      </c>
      <c r="I8" s="7" t="s">
        <v>80</v>
      </c>
      <c r="J8" s="131">
        <v>150561</v>
      </c>
      <c r="K8" s="128">
        <v>105391</v>
      </c>
      <c r="L8" s="129">
        <v>-45170</v>
      </c>
      <c r="M8" s="129">
        <v>35832.94</v>
      </c>
      <c r="O8" s="40">
        <f t="shared" si="1"/>
        <v>1141415</v>
      </c>
      <c r="P8" s="40">
        <f t="shared" si="2"/>
        <v>1141415</v>
      </c>
    </row>
    <row r="9" spans="1:16" x14ac:dyDescent="0.3">
      <c r="A9" s="7" t="s">
        <v>22</v>
      </c>
      <c r="B9" s="40">
        <v>4440000</v>
      </c>
      <c r="C9" s="40">
        <v>7548000</v>
      </c>
      <c r="D9" s="40">
        <v>11988000</v>
      </c>
      <c r="E9" s="51">
        <v>7548000</v>
      </c>
      <c r="F9" s="45"/>
      <c r="G9" s="41">
        <f>(E9-B9)/B9</f>
        <v>0.7</v>
      </c>
      <c r="I9" s="7" t="s">
        <v>22</v>
      </c>
      <c r="J9" s="131">
        <v>25689</v>
      </c>
      <c r="K9" s="128">
        <v>35975</v>
      </c>
      <c r="L9" s="129">
        <v>10286</v>
      </c>
      <c r="M9" s="129">
        <v>12231.5</v>
      </c>
      <c r="O9" s="40">
        <f t="shared" si="1"/>
        <v>-3108000</v>
      </c>
      <c r="P9" s="40">
        <f t="shared" si="2"/>
        <v>7548000</v>
      </c>
    </row>
    <row r="10" spans="1:16" x14ac:dyDescent="0.3">
      <c r="A10" s="7" t="s">
        <v>26</v>
      </c>
      <c r="B10" s="40">
        <v>7818984</v>
      </c>
      <c r="C10" s="40">
        <v>5473289</v>
      </c>
      <c r="D10" s="40">
        <v>10164679</v>
      </c>
      <c r="E10" s="51">
        <v>7975868</v>
      </c>
      <c r="F10" s="56"/>
      <c r="G10" s="41">
        <f t="shared" si="0"/>
        <v>2.0064499428570259E-2</v>
      </c>
      <c r="I10" s="7" t="s">
        <v>26</v>
      </c>
      <c r="J10" s="131">
        <v>378283</v>
      </c>
      <c r="K10" s="128">
        <v>385011</v>
      </c>
      <c r="L10" s="129">
        <v>6728</v>
      </c>
      <c r="M10" s="129">
        <v>130903.74</v>
      </c>
      <c r="O10" s="40">
        <f t="shared" si="1"/>
        <v>2345695</v>
      </c>
      <c r="P10" s="40">
        <f t="shared" si="2"/>
        <v>2345695</v>
      </c>
    </row>
    <row r="11" spans="1:16" x14ac:dyDescent="0.3">
      <c r="A11" s="7" t="s">
        <v>88</v>
      </c>
      <c r="B11" s="40">
        <v>4782666</v>
      </c>
      <c r="C11" s="40">
        <v>3347866</v>
      </c>
      <c r="D11" s="40">
        <v>6217466</v>
      </c>
      <c r="E11" s="51">
        <v>3347866</v>
      </c>
      <c r="F11" s="47"/>
      <c r="G11" s="41">
        <f t="shared" si="0"/>
        <v>-0.30000004181768075</v>
      </c>
      <c r="I11" s="7" t="s">
        <v>88</v>
      </c>
      <c r="J11" s="130">
        <v>91344</v>
      </c>
      <c r="K11" s="132">
        <v>64688</v>
      </c>
      <c r="L11" s="127">
        <v>-26656</v>
      </c>
      <c r="M11" s="127">
        <v>21993.920000000002</v>
      </c>
      <c r="O11" s="40">
        <f t="shared" si="1"/>
        <v>1434800</v>
      </c>
      <c r="P11" s="40">
        <f t="shared" si="2"/>
        <v>1434800</v>
      </c>
    </row>
    <row r="12" spans="1:16" ht="15" thickBot="1" x14ac:dyDescent="0.35">
      <c r="A12" s="59" t="s">
        <v>16</v>
      </c>
      <c r="B12" s="36">
        <f>SUM(B4:B11)</f>
        <v>81102300</v>
      </c>
      <c r="C12" s="36">
        <v>81102300</v>
      </c>
      <c r="D12" s="36">
        <v>91046900</v>
      </c>
      <c r="E12" s="53">
        <f>SUM(E4:E11)</f>
        <v>91046900</v>
      </c>
      <c r="F12" s="45"/>
      <c r="G12" s="37">
        <f t="shared" si="0"/>
        <v>0.12261797754194394</v>
      </c>
      <c r="I12" s="106" t="s">
        <v>16</v>
      </c>
      <c r="J12" s="117">
        <v>7576032</v>
      </c>
      <c r="K12" s="126">
        <v>9521245</v>
      </c>
      <c r="L12" s="117">
        <v>1945213</v>
      </c>
      <c r="M12" s="117">
        <v>3288902.1</v>
      </c>
      <c r="O12" s="36">
        <f t="shared" si="1"/>
        <v>0</v>
      </c>
      <c r="P12" s="36">
        <f t="shared" si="2"/>
        <v>9944600</v>
      </c>
    </row>
    <row r="13" spans="1:16" ht="14.4" customHeight="1" thickTop="1" x14ac:dyDescent="0.3">
      <c r="E13" s="48"/>
      <c r="I13" s="237" t="s">
        <v>133</v>
      </c>
      <c r="J13" s="239" t="s">
        <v>128</v>
      </c>
      <c r="K13" s="239"/>
      <c r="L13" s="239"/>
      <c r="M13" s="105" t="s">
        <v>127</v>
      </c>
    </row>
    <row r="14" spans="1:16" s="102" customFormat="1" ht="28.8" customHeight="1" x14ac:dyDescent="0.3">
      <c r="E14" s="48"/>
      <c r="I14" s="238"/>
      <c r="J14" s="109">
        <v>741618730</v>
      </c>
      <c r="K14" s="110">
        <v>928244177</v>
      </c>
      <c r="L14" s="109">
        <v>186625447</v>
      </c>
      <c r="M14" s="109">
        <v>316300686.77999997</v>
      </c>
    </row>
    <row r="15" spans="1:16" s="102" customFormat="1" x14ac:dyDescent="0.3">
      <c r="E15" s="48"/>
      <c r="I15" s="220"/>
      <c r="J15" s="220"/>
      <c r="K15" s="221"/>
      <c r="L15" s="111">
        <f>L14/J14</f>
        <v>0.25164608099906</v>
      </c>
    </row>
  </sheetData>
  <mergeCells count="9">
    <mergeCell ref="M2:M3"/>
    <mergeCell ref="E3:F3"/>
    <mergeCell ref="I13:I14"/>
    <mergeCell ref="J13:L13"/>
    <mergeCell ref="I15:K15"/>
    <mergeCell ref="A2:A3"/>
    <mergeCell ref="B2:G2"/>
    <mergeCell ref="I2:I3"/>
    <mergeCell ref="J2:L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
  <sheetViews>
    <sheetView workbookViewId="0">
      <selection activeCell="A14" sqref="A14"/>
    </sheetView>
  </sheetViews>
  <sheetFormatPr defaultRowHeight="14.4" x14ac:dyDescent="0.3"/>
  <cols>
    <col min="1" max="1" width="14.5546875" customWidth="1"/>
    <col min="2" max="2" width="7.21875" customWidth="1"/>
    <col min="3" max="3" width="8.6640625" customWidth="1"/>
    <col min="4" max="4" width="8.77734375" customWidth="1"/>
    <col min="5" max="5" width="7.21875" customWidth="1"/>
    <col min="6" max="6" width="0.6640625" customWidth="1"/>
    <col min="7" max="7" width="7.77734375" customWidth="1"/>
    <col min="9" max="9" width="15.109375" customWidth="1"/>
    <col min="10" max="10" width="7.33203125" customWidth="1"/>
    <col min="11" max="11" width="8" customWidth="1"/>
    <col min="12" max="12" width="7.5546875" customWidth="1"/>
    <col min="13" max="13" width="8.21875" customWidth="1"/>
    <col min="15" max="15" width="11.44140625" bestFit="1" customWidth="1"/>
  </cols>
  <sheetData>
    <row r="2" spans="1:16" ht="15.6" customHeight="1" x14ac:dyDescent="0.3">
      <c r="A2" s="232" t="s">
        <v>95</v>
      </c>
      <c r="B2" s="232" t="s">
        <v>90</v>
      </c>
      <c r="C2" s="232"/>
      <c r="D2" s="232"/>
      <c r="E2" s="232"/>
      <c r="F2" s="232"/>
      <c r="G2" s="232"/>
      <c r="I2" s="232" t="s">
        <v>137</v>
      </c>
      <c r="J2" s="232" t="s">
        <v>124</v>
      </c>
      <c r="K2" s="232"/>
      <c r="L2" s="232"/>
      <c r="M2" s="232" t="s">
        <v>132</v>
      </c>
    </row>
    <row r="3" spans="1:16" ht="28.8" x14ac:dyDescent="0.3">
      <c r="A3" s="236"/>
      <c r="B3" s="33" t="s">
        <v>83</v>
      </c>
      <c r="C3" s="34" t="s">
        <v>84</v>
      </c>
      <c r="D3" s="34" t="s">
        <v>85</v>
      </c>
      <c r="E3" s="233" t="s">
        <v>86</v>
      </c>
      <c r="F3" s="234"/>
      <c r="G3" s="34" t="s">
        <v>87</v>
      </c>
      <c r="I3" s="236"/>
      <c r="J3" s="33" t="s">
        <v>83</v>
      </c>
      <c r="K3" s="54" t="s">
        <v>86</v>
      </c>
      <c r="L3" s="33" t="s">
        <v>89</v>
      </c>
      <c r="M3" s="232"/>
      <c r="O3" s="34" t="s">
        <v>91</v>
      </c>
      <c r="P3" s="34" t="s">
        <v>92</v>
      </c>
    </row>
    <row r="4" spans="1:16" x14ac:dyDescent="0.3">
      <c r="A4" s="5" t="s">
        <v>78</v>
      </c>
      <c r="B4" s="38">
        <v>5991499</v>
      </c>
      <c r="C4" s="38">
        <v>5392349</v>
      </c>
      <c r="D4" s="38">
        <v>9540261</v>
      </c>
      <c r="E4" s="50">
        <v>9540261</v>
      </c>
      <c r="F4" s="45"/>
      <c r="G4" s="39">
        <f>(E4-B4)/B4</f>
        <v>0.59229952304089506</v>
      </c>
      <c r="I4" s="5" t="s">
        <v>78</v>
      </c>
      <c r="J4" s="122">
        <v>2310765</v>
      </c>
      <c r="K4" s="116">
        <v>3650468</v>
      </c>
      <c r="L4" s="124">
        <v>1339703</v>
      </c>
      <c r="M4" s="124">
        <v>1241159.1200000001</v>
      </c>
      <c r="O4" s="38">
        <f>B4-C4</f>
        <v>599150</v>
      </c>
      <c r="P4" s="38">
        <f>D4-B4</f>
        <v>3548762</v>
      </c>
    </row>
    <row r="5" spans="1:16" x14ac:dyDescent="0.3">
      <c r="A5" s="7" t="s">
        <v>79</v>
      </c>
      <c r="B5" s="40">
        <v>15610435</v>
      </c>
      <c r="C5" s="40">
        <v>14049392</v>
      </c>
      <c r="D5" s="40">
        <v>24856488</v>
      </c>
      <c r="E5" s="51">
        <v>24856488</v>
      </c>
      <c r="F5" s="45"/>
      <c r="G5" s="41">
        <f t="shared" ref="G5:G12" si="0">(E5-B5)/B5</f>
        <v>0.59229950991115876</v>
      </c>
      <c r="I5" s="7" t="s">
        <v>79</v>
      </c>
      <c r="J5" s="114">
        <v>2662665</v>
      </c>
      <c r="K5" s="119">
        <v>4242254</v>
      </c>
      <c r="L5" s="120">
        <v>1579589</v>
      </c>
      <c r="M5" s="120">
        <v>1442366.36</v>
      </c>
      <c r="O5" s="40">
        <f t="shared" ref="O5:O12" si="1">B5-C5</f>
        <v>1561043</v>
      </c>
      <c r="P5" s="40">
        <f t="shared" ref="P5:P12" si="2">D5-B5</f>
        <v>9246053</v>
      </c>
    </row>
    <row r="6" spans="1:16" x14ac:dyDescent="0.3">
      <c r="A6" s="7" t="s">
        <v>81</v>
      </c>
      <c r="B6" s="40">
        <v>22954000</v>
      </c>
      <c r="C6" s="40">
        <v>20658600</v>
      </c>
      <c r="D6" s="40">
        <v>59237226</v>
      </c>
      <c r="E6" s="51">
        <v>49238768</v>
      </c>
      <c r="F6" s="45"/>
      <c r="G6" s="41">
        <f>(E6-B6)/B6</f>
        <v>1.1451062124248497</v>
      </c>
      <c r="I6" s="7" t="s">
        <v>81</v>
      </c>
      <c r="J6" s="114">
        <v>1595892</v>
      </c>
      <c r="K6" s="119">
        <v>2932386</v>
      </c>
      <c r="L6" s="120">
        <v>1336494</v>
      </c>
      <c r="M6" s="120">
        <v>997011.24000000011</v>
      </c>
      <c r="O6" s="40">
        <f t="shared" si="1"/>
        <v>2295400</v>
      </c>
      <c r="P6" s="40">
        <f t="shared" si="2"/>
        <v>36283226</v>
      </c>
    </row>
    <row r="7" spans="1:16" x14ac:dyDescent="0.3">
      <c r="A7" s="9" t="s">
        <v>82</v>
      </c>
      <c r="B7" s="42">
        <v>15700000</v>
      </c>
      <c r="C7" s="42">
        <v>14130000</v>
      </c>
      <c r="D7" s="42">
        <v>17270000</v>
      </c>
      <c r="E7" s="52">
        <v>14130000</v>
      </c>
      <c r="F7" s="47"/>
      <c r="G7" s="43">
        <f>(E7-B7)/B7</f>
        <v>-0.1</v>
      </c>
      <c r="I7" s="9" t="s">
        <v>82</v>
      </c>
      <c r="J7" s="121">
        <v>360833</v>
      </c>
      <c r="K7" s="123">
        <v>327223</v>
      </c>
      <c r="L7" s="118">
        <v>-33610</v>
      </c>
      <c r="M7" s="118">
        <v>176700.42</v>
      </c>
      <c r="O7" s="42">
        <f t="shared" si="1"/>
        <v>1570000</v>
      </c>
      <c r="P7" s="42">
        <f t="shared" si="2"/>
        <v>1570000</v>
      </c>
    </row>
    <row r="8" spans="1:16" x14ac:dyDescent="0.3">
      <c r="A8" s="7" t="s">
        <v>80</v>
      </c>
      <c r="B8" s="40">
        <v>3804716</v>
      </c>
      <c r="C8" s="40">
        <v>3424244</v>
      </c>
      <c r="D8" s="40">
        <v>4635086</v>
      </c>
      <c r="E8" s="51">
        <v>3424244</v>
      </c>
      <c r="F8" s="62"/>
      <c r="G8" s="41">
        <f>(E8-B8)/B8</f>
        <v>-0.1000001051326827</v>
      </c>
      <c r="I8" s="7" t="s">
        <v>80</v>
      </c>
      <c r="J8" s="131">
        <v>150561</v>
      </c>
      <c r="K8" s="128">
        <v>135504</v>
      </c>
      <c r="L8" s="129">
        <v>-15057</v>
      </c>
      <c r="M8" s="129">
        <v>46071.360000000001</v>
      </c>
      <c r="O8" s="40">
        <f t="shared" si="1"/>
        <v>380472</v>
      </c>
      <c r="P8" s="40">
        <f t="shared" si="2"/>
        <v>830370</v>
      </c>
    </row>
    <row r="9" spans="1:16" x14ac:dyDescent="0.3">
      <c r="A9" s="7" t="s">
        <v>22</v>
      </c>
      <c r="B9" s="40">
        <v>4440000</v>
      </c>
      <c r="C9" s="40">
        <v>3401442</v>
      </c>
      <c r="D9" s="40">
        <v>4884000</v>
      </c>
      <c r="E9" s="51">
        <v>3401442</v>
      </c>
      <c r="F9" s="63"/>
      <c r="G9" s="41">
        <f>(E9-B9)/B9</f>
        <v>-0.23390945945945946</v>
      </c>
      <c r="I9" s="7" t="s">
        <v>22</v>
      </c>
      <c r="J9" s="131">
        <v>25689</v>
      </c>
      <c r="K9" s="128">
        <v>21008</v>
      </c>
      <c r="L9" s="129">
        <v>-4681</v>
      </c>
      <c r="M9" s="129">
        <v>7142.72</v>
      </c>
      <c r="O9" s="40">
        <f t="shared" si="1"/>
        <v>1038558</v>
      </c>
      <c r="P9" s="40">
        <f t="shared" si="2"/>
        <v>444000</v>
      </c>
    </row>
    <row r="10" spans="1:16" x14ac:dyDescent="0.3">
      <c r="A10" s="7" t="s">
        <v>26</v>
      </c>
      <c r="B10" s="40">
        <v>7818984</v>
      </c>
      <c r="C10" s="40">
        <v>3114936</v>
      </c>
      <c r="D10" s="40">
        <v>8600882</v>
      </c>
      <c r="E10" s="51">
        <v>8162993</v>
      </c>
      <c r="F10" s="45"/>
      <c r="G10" s="41">
        <f>(E10-B10)/B10</f>
        <v>4.3996636903208909E-2</v>
      </c>
      <c r="I10" s="7" t="s">
        <v>26</v>
      </c>
      <c r="J10" s="131">
        <v>378283</v>
      </c>
      <c r="K10" s="128">
        <v>392995</v>
      </c>
      <c r="L10" s="129">
        <v>14712</v>
      </c>
      <c r="M10" s="129">
        <v>133618.30000000002</v>
      </c>
      <c r="O10" s="40">
        <f t="shared" si="1"/>
        <v>4704048</v>
      </c>
      <c r="P10" s="40">
        <f t="shared" si="2"/>
        <v>781898</v>
      </c>
    </row>
    <row r="11" spans="1:16" x14ac:dyDescent="0.3">
      <c r="A11" s="7" t="s">
        <v>88</v>
      </c>
      <c r="B11" s="40">
        <v>4782666</v>
      </c>
      <c r="C11" s="40">
        <v>4304399</v>
      </c>
      <c r="D11" s="40">
        <v>5260933</v>
      </c>
      <c r="E11" s="51">
        <v>4304399</v>
      </c>
      <c r="F11" s="47"/>
      <c r="G11" s="41">
        <f t="shared" si="0"/>
        <v>-0.10000008363536153</v>
      </c>
      <c r="I11" s="7" t="s">
        <v>88</v>
      </c>
      <c r="J11" s="130">
        <v>91344</v>
      </c>
      <c r="K11" s="132">
        <v>82528</v>
      </c>
      <c r="L11" s="127">
        <v>-8816</v>
      </c>
      <c r="M11" s="127">
        <v>28059.52</v>
      </c>
      <c r="O11" s="40">
        <f t="shared" si="1"/>
        <v>478267</v>
      </c>
      <c r="P11" s="40">
        <f t="shared" si="2"/>
        <v>478267</v>
      </c>
    </row>
    <row r="12" spans="1:16" ht="15" thickBot="1" x14ac:dyDescent="0.35">
      <c r="A12" s="59" t="s">
        <v>16</v>
      </c>
      <c r="B12" s="36">
        <f>SUM(B4:B11)</f>
        <v>81102300</v>
      </c>
      <c r="C12" s="36">
        <v>117058595</v>
      </c>
      <c r="D12" s="36">
        <v>117058597</v>
      </c>
      <c r="E12" s="53">
        <f>SUM(E4:E11)</f>
        <v>117058595</v>
      </c>
      <c r="F12" s="45"/>
      <c r="G12" s="37">
        <f t="shared" si="0"/>
        <v>0.44334494829369819</v>
      </c>
      <c r="I12" s="106" t="s">
        <v>16</v>
      </c>
      <c r="J12" s="117">
        <v>7576032</v>
      </c>
      <c r="K12" s="126">
        <v>11784366</v>
      </c>
      <c r="L12" s="117">
        <v>4208334</v>
      </c>
      <c r="M12" s="117">
        <v>4072129.0400000005</v>
      </c>
      <c r="O12" s="36">
        <f t="shared" si="1"/>
        <v>-35956295</v>
      </c>
      <c r="P12" s="36">
        <f t="shared" si="2"/>
        <v>35956297</v>
      </c>
    </row>
    <row r="13" spans="1:16" ht="15" thickTop="1" x14ac:dyDescent="0.3">
      <c r="E13" s="48"/>
      <c r="I13" s="237" t="s">
        <v>133</v>
      </c>
      <c r="J13" s="239" t="s">
        <v>128</v>
      </c>
      <c r="K13" s="239"/>
      <c r="L13" s="239"/>
      <c r="M13" s="105" t="s">
        <v>127</v>
      </c>
    </row>
    <row r="14" spans="1:16" s="102" customFormat="1" ht="31.2" customHeight="1" x14ac:dyDescent="0.3">
      <c r="E14" s="48"/>
      <c r="I14" s="238"/>
      <c r="J14" s="109">
        <v>741618730</v>
      </c>
      <c r="K14" s="112">
        <v>1149024201</v>
      </c>
      <c r="L14" s="109">
        <v>407405471</v>
      </c>
      <c r="M14" s="109">
        <v>398289527.13999999</v>
      </c>
    </row>
    <row r="15" spans="1:16" s="102" customFormat="1" x14ac:dyDescent="0.3">
      <c r="E15" s="48"/>
      <c r="I15" s="220"/>
      <c r="J15" s="220"/>
      <c r="K15" s="221"/>
      <c r="L15" s="111">
        <f>L14/J14</f>
        <v>0.54934625370100887</v>
      </c>
    </row>
  </sheetData>
  <mergeCells count="9">
    <mergeCell ref="M2:M3"/>
    <mergeCell ref="E3:F3"/>
    <mergeCell ref="I13:I14"/>
    <mergeCell ref="J13:L13"/>
    <mergeCell ref="I15:K15"/>
    <mergeCell ref="A2:A3"/>
    <mergeCell ref="B2:G2"/>
    <mergeCell ref="I2:I3"/>
    <mergeCell ref="J2:L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7"/>
  <sheetViews>
    <sheetView topLeftCell="A19" workbookViewId="0">
      <selection activeCell="I48" sqref="I48"/>
    </sheetView>
  </sheetViews>
  <sheetFormatPr defaultRowHeight="14.4" x14ac:dyDescent="0.3"/>
  <cols>
    <col min="1" max="1" width="14.5546875" customWidth="1"/>
    <col min="2" max="2" width="7.21875" customWidth="1"/>
    <col min="3" max="3" width="8.6640625" customWidth="1"/>
    <col min="4" max="4" width="0.6640625" style="58" customWidth="1"/>
    <col min="5" max="5" width="11.44140625" customWidth="1"/>
    <col min="6" max="6" width="0.6640625" style="58" customWidth="1"/>
    <col min="7" max="7" width="9.5546875" customWidth="1"/>
    <col min="8" max="8" width="0.6640625" customWidth="1"/>
    <col min="10" max="10" width="15.77734375" customWidth="1"/>
    <col min="11" max="11" width="9.109375" customWidth="1"/>
    <col min="12" max="12" width="8" customWidth="1"/>
    <col min="13" max="13" width="11.77734375" customWidth="1"/>
    <col min="14" max="14" width="10.109375" customWidth="1"/>
    <col min="16" max="16" width="11.44140625" bestFit="1" customWidth="1"/>
  </cols>
  <sheetData>
    <row r="2" spans="1:18" ht="13.2" customHeight="1" x14ac:dyDescent="0.3">
      <c r="A2" s="243" t="s">
        <v>98</v>
      </c>
      <c r="B2" s="232" t="s">
        <v>90</v>
      </c>
      <c r="C2" s="232"/>
      <c r="D2" s="232"/>
      <c r="E2" s="232"/>
      <c r="F2" s="232"/>
      <c r="G2" s="232"/>
      <c r="H2" s="232"/>
      <c r="J2" s="243" t="s">
        <v>134</v>
      </c>
      <c r="K2" s="240" t="s">
        <v>124</v>
      </c>
      <c r="L2" s="241"/>
      <c r="M2" s="241"/>
      <c r="N2" s="242"/>
    </row>
    <row r="3" spans="1:18" ht="15" customHeight="1" x14ac:dyDescent="0.3">
      <c r="A3" s="237"/>
      <c r="B3" s="243" t="s">
        <v>83</v>
      </c>
      <c r="C3" s="240" t="s">
        <v>86</v>
      </c>
      <c r="D3" s="241"/>
      <c r="E3" s="241"/>
      <c r="F3" s="241"/>
      <c r="G3" s="241"/>
      <c r="H3" s="242"/>
      <c r="J3" s="237"/>
      <c r="K3" s="244" t="s">
        <v>83</v>
      </c>
      <c r="L3" s="236" t="s">
        <v>86</v>
      </c>
      <c r="M3" s="236"/>
      <c r="N3" s="236"/>
      <c r="P3" s="240" t="s">
        <v>103</v>
      </c>
      <c r="Q3" s="241"/>
      <c r="R3" s="242"/>
    </row>
    <row r="4" spans="1:18" s="58" customFormat="1" ht="14.4" customHeight="1" x14ac:dyDescent="0.3">
      <c r="A4" s="238"/>
      <c r="B4" s="238"/>
      <c r="C4" s="252" t="s">
        <v>99</v>
      </c>
      <c r="D4" s="253"/>
      <c r="E4" s="252" t="s">
        <v>100</v>
      </c>
      <c r="F4" s="253"/>
      <c r="G4" s="250" t="s">
        <v>101</v>
      </c>
      <c r="H4" s="251"/>
      <c r="J4" s="238"/>
      <c r="K4" s="245"/>
      <c r="L4" s="69" t="s">
        <v>99</v>
      </c>
      <c r="M4" s="69" t="s">
        <v>100</v>
      </c>
      <c r="N4" s="68" t="s">
        <v>101</v>
      </c>
      <c r="P4" s="68" t="s">
        <v>99</v>
      </c>
      <c r="Q4" s="68" t="s">
        <v>100</v>
      </c>
      <c r="R4" s="68" t="s">
        <v>101</v>
      </c>
    </row>
    <row r="5" spans="1:18" x14ac:dyDescent="0.3">
      <c r="A5" s="5" t="s">
        <v>78</v>
      </c>
      <c r="B5" s="38">
        <v>5991499</v>
      </c>
      <c r="C5" s="38">
        <v>7788949</v>
      </c>
      <c r="D5" s="45"/>
      <c r="E5" s="38">
        <v>8388099</v>
      </c>
      <c r="F5" s="45"/>
      <c r="G5" s="65">
        <v>9540261</v>
      </c>
      <c r="H5" s="45"/>
      <c r="J5" s="5" t="s">
        <v>78</v>
      </c>
      <c r="K5" s="122">
        <v>2310765</v>
      </c>
      <c r="L5" s="124">
        <v>2992018</v>
      </c>
      <c r="M5" s="124">
        <v>3217874</v>
      </c>
      <c r="N5" s="124">
        <v>3650468</v>
      </c>
      <c r="P5" s="38">
        <f>L5-$K5</f>
        <v>681253</v>
      </c>
      <c r="Q5" s="38">
        <f t="shared" ref="Q5:R5" si="0">M5-$K5</f>
        <v>907109</v>
      </c>
      <c r="R5" s="38">
        <f t="shared" si="0"/>
        <v>1339703</v>
      </c>
    </row>
    <row r="6" spans="1:18" x14ac:dyDescent="0.3">
      <c r="A6" s="7" t="s">
        <v>79</v>
      </c>
      <c r="B6" s="40">
        <v>15610435</v>
      </c>
      <c r="C6" s="40">
        <v>20293566</v>
      </c>
      <c r="D6" s="45"/>
      <c r="E6" s="40">
        <v>20293566</v>
      </c>
      <c r="F6" s="45"/>
      <c r="G6" s="66">
        <v>24856488</v>
      </c>
      <c r="H6" s="45"/>
      <c r="J6" s="7" t="s">
        <v>79</v>
      </c>
      <c r="K6" s="114">
        <v>2662665</v>
      </c>
      <c r="L6" s="120">
        <v>3462496</v>
      </c>
      <c r="M6" s="120">
        <v>3462496</v>
      </c>
      <c r="N6" s="120">
        <v>4242254</v>
      </c>
      <c r="P6" s="40">
        <f t="shared" ref="P6:P12" si="1">L6-$K6</f>
        <v>799831</v>
      </c>
      <c r="Q6" s="40">
        <f t="shared" ref="Q6:Q12" si="2">M6-$K6</f>
        <v>799831</v>
      </c>
      <c r="R6" s="40">
        <f t="shared" ref="R6:R12" si="3">N6-$K6</f>
        <v>1579589</v>
      </c>
    </row>
    <row r="7" spans="1:18" x14ac:dyDescent="0.3">
      <c r="A7" s="7" t="s">
        <v>81</v>
      </c>
      <c r="B7" s="40">
        <v>22954000</v>
      </c>
      <c r="C7" s="40">
        <v>27437329</v>
      </c>
      <c r="D7" s="45"/>
      <c r="E7" s="40">
        <v>29840200</v>
      </c>
      <c r="F7" s="55"/>
      <c r="G7" s="66">
        <v>49238768</v>
      </c>
      <c r="H7" s="45"/>
      <c r="J7" s="7" t="s">
        <v>81</v>
      </c>
      <c r="K7" s="114">
        <v>1595892</v>
      </c>
      <c r="L7" s="120">
        <v>1857362</v>
      </c>
      <c r="M7" s="120">
        <v>1991416</v>
      </c>
      <c r="N7" s="120">
        <v>2932386</v>
      </c>
      <c r="P7" s="40">
        <f t="shared" si="1"/>
        <v>261470</v>
      </c>
      <c r="Q7" s="40">
        <f t="shared" si="2"/>
        <v>395524</v>
      </c>
      <c r="R7" s="40">
        <f t="shared" si="3"/>
        <v>1336494</v>
      </c>
    </row>
    <row r="8" spans="1:18" x14ac:dyDescent="0.3">
      <c r="A8" s="9" t="s">
        <v>82</v>
      </c>
      <c r="B8" s="42">
        <v>15700000</v>
      </c>
      <c r="C8" s="42">
        <v>10990000</v>
      </c>
      <c r="D8" s="47"/>
      <c r="E8" s="42">
        <v>10990000</v>
      </c>
      <c r="F8" s="47"/>
      <c r="G8" s="67">
        <v>14130000</v>
      </c>
      <c r="H8" s="47"/>
      <c r="J8" s="9" t="s">
        <v>82</v>
      </c>
      <c r="K8" s="121">
        <v>360833</v>
      </c>
      <c r="L8" s="118">
        <v>258394</v>
      </c>
      <c r="M8" s="118">
        <v>258394</v>
      </c>
      <c r="N8" s="118">
        <v>327223</v>
      </c>
      <c r="P8" s="42">
        <f t="shared" si="1"/>
        <v>-102439</v>
      </c>
      <c r="Q8" s="42">
        <f t="shared" si="2"/>
        <v>-102439</v>
      </c>
      <c r="R8" s="42">
        <f t="shared" si="3"/>
        <v>-33610</v>
      </c>
    </row>
    <row r="9" spans="1:18" x14ac:dyDescent="0.3">
      <c r="A9" s="7" t="s">
        <v>80</v>
      </c>
      <c r="B9" s="40">
        <v>3804716</v>
      </c>
      <c r="C9" s="40">
        <v>2663301</v>
      </c>
      <c r="D9" s="46"/>
      <c r="E9" s="40">
        <v>2663301</v>
      </c>
      <c r="F9" s="47"/>
      <c r="G9" s="66">
        <v>3424244</v>
      </c>
      <c r="H9" s="62"/>
      <c r="J9" s="7" t="s">
        <v>80</v>
      </c>
      <c r="K9" s="131">
        <v>150561</v>
      </c>
      <c r="L9" s="125">
        <v>105391</v>
      </c>
      <c r="M9" s="125">
        <v>105391</v>
      </c>
      <c r="N9" s="125">
        <v>135504</v>
      </c>
      <c r="P9" s="40">
        <f t="shared" si="1"/>
        <v>-45170</v>
      </c>
      <c r="Q9" s="40">
        <f t="shared" si="2"/>
        <v>-45170</v>
      </c>
      <c r="R9" s="40">
        <f t="shared" si="3"/>
        <v>-15057</v>
      </c>
    </row>
    <row r="10" spans="1:18" x14ac:dyDescent="0.3">
      <c r="A10" s="7" t="s">
        <v>22</v>
      </c>
      <c r="B10" s="40">
        <v>4440000</v>
      </c>
      <c r="C10" s="40">
        <v>3108000</v>
      </c>
      <c r="D10" s="47"/>
      <c r="E10" s="40">
        <v>7548000</v>
      </c>
      <c r="F10" s="45"/>
      <c r="G10" s="66">
        <v>3401442</v>
      </c>
      <c r="H10" s="63"/>
      <c r="J10" s="7" t="s">
        <v>22</v>
      </c>
      <c r="K10" s="131">
        <v>25689</v>
      </c>
      <c r="L10" s="125">
        <v>19614</v>
      </c>
      <c r="M10" s="125">
        <v>35975</v>
      </c>
      <c r="N10" s="125">
        <v>21008</v>
      </c>
      <c r="P10" s="40">
        <f t="shared" si="1"/>
        <v>-6075</v>
      </c>
      <c r="Q10" s="40">
        <f t="shared" si="2"/>
        <v>10286</v>
      </c>
      <c r="R10" s="40">
        <f t="shared" si="3"/>
        <v>-4681</v>
      </c>
    </row>
    <row r="11" spans="1:18" x14ac:dyDescent="0.3">
      <c r="A11" s="7" t="s">
        <v>26</v>
      </c>
      <c r="B11" s="40">
        <v>7818984</v>
      </c>
      <c r="C11" s="40">
        <v>5473289</v>
      </c>
      <c r="D11" s="47"/>
      <c r="E11" s="40">
        <v>7975868</v>
      </c>
      <c r="F11" s="56"/>
      <c r="G11" s="66">
        <v>8162993</v>
      </c>
      <c r="H11" s="45"/>
      <c r="J11" s="7" t="s">
        <v>26</v>
      </c>
      <c r="K11" s="131">
        <v>378283</v>
      </c>
      <c r="L11" s="125">
        <v>273853</v>
      </c>
      <c r="M11" s="125">
        <v>385011</v>
      </c>
      <c r="N11" s="125">
        <v>392995</v>
      </c>
      <c r="P11" s="40">
        <f t="shared" si="1"/>
        <v>-104430</v>
      </c>
      <c r="Q11" s="40">
        <f t="shared" si="2"/>
        <v>6728</v>
      </c>
      <c r="R11" s="40">
        <f t="shared" si="3"/>
        <v>14712</v>
      </c>
    </row>
    <row r="12" spans="1:18" x14ac:dyDescent="0.3">
      <c r="A12" s="7" t="s">
        <v>88</v>
      </c>
      <c r="B12" s="40">
        <v>4782666</v>
      </c>
      <c r="C12" s="40">
        <v>3347866</v>
      </c>
      <c r="D12" s="47"/>
      <c r="E12" s="40">
        <v>3347866</v>
      </c>
      <c r="F12" s="47"/>
      <c r="G12" s="66">
        <v>4304399</v>
      </c>
      <c r="H12" s="47"/>
      <c r="J12" s="7" t="s">
        <v>88</v>
      </c>
      <c r="K12" s="130">
        <v>91344</v>
      </c>
      <c r="L12" s="115">
        <v>64688</v>
      </c>
      <c r="M12" s="115">
        <v>64688</v>
      </c>
      <c r="N12" s="115">
        <v>82528</v>
      </c>
      <c r="P12" s="40">
        <f t="shared" si="1"/>
        <v>-26656</v>
      </c>
      <c r="Q12" s="40">
        <f t="shared" si="2"/>
        <v>-26656</v>
      </c>
      <c r="R12" s="40">
        <f t="shared" si="3"/>
        <v>-8816</v>
      </c>
    </row>
    <row r="13" spans="1:18" ht="15" thickBot="1" x14ac:dyDescent="0.35">
      <c r="A13" s="35" t="s">
        <v>16</v>
      </c>
      <c r="B13" s="36">
        <f>SUM(B5:B12)</f>
        <v>81102300</v>
      </c>
      <c r="C13" s="36">
        <f>SUM(C5:C12)</f>
        <v>81102300</v>
      </c>
      <c r="D13" s="73"/>
      <c r="E13" s="73">
        <f>SUM(E5:E12)</f>
        <v>91046900</v>
      </c>
      <c r="F13" s="76"/>
      <c r="G13" s="36">
        <f>SUM(G5:G12)</f>
        <v>117058595</v>
      </c>
      <c r="H13" s="76"/>
      <c r="J13" s="106" t="s">
        <v>129</v>
      </c>
      <c r="K13" s="117">
        <v>7576032</v>
      </c>
      <c r="L13" s="117">
        <v>9033816</v>
      </c>
      <c r="M13" s="117">
        <v>9521245</v>
      </c>
      <c r="N13" s="117">
        <v>11784366</v>
      </c>
      <c r="P13" s="36">
        <f>SUM(P5:P12)</f>
        <v>1457784</v>
      </c>
      <c r="Q13" s="36">
        <f t="shared" ref="Q13:R13" si="4">SUM(Q5:Q12)</f>
        <v>1945213</v>
      </c>
      <c r="R13" s="36">
        <f t="shared" si="4"/>
        <v>4208334</v>
      </c>
    </row>
    <row r="14" spans="1:18" s="102" customFormat="1" ht="15" thickTop="1" x14ac:dyDescent="0.3">
      <c r="A14" s="249" t="s">
        <v>102</v>
      </c>
      <c r="B14" s="249"/>
      <c r="C14" s="254">
        <f>C13-$B13</f>
        <v>0</v>
      </c>
      <c r="D14" s="255"/>
      <c r="E14" s="254">
        <f>E13-$B13</f>
        <v>9944600</v>
      </c>
      <c r="F14" s="255"/>
      <c r="G14" s="254">
        <f>G13-$B13</f>
        <v>35956295</v>
      </c>
      <c r="H14" s="255"/>
      <c r="J14" s="248" t="s">
        <v>138</v>
      </c>
      <c r="K14" s="108">
        <v>741618730</v>
      </c>
      <c r="L14" s="70">
        <v>880980925</v>
      </c>
      <c r="M14" s="70">
        <v>928244177</v>
      </c>
      <c r="N14" s="70">
        <v>1149024201</v>
      </c>
      <c r="P14" s="72"/>
      <c r="Q14" s="72"/>
      <c r="R14" s="72"/>
    </row>
    <row r="15" spans="1:18" s="58" customFormat="1" ht="23.4" customHeight="1" x14ac:dyDescent="0.3">
      <c r="A15" s="249"/>
      <c r="B15" s="249"/>
      <c r="C15" s="256"/>
      <c r="D15" s="257"/>
      <c r="E15" s="256"/>
      <c r="F15" s="257"/>
      <c r="G15" s="256"/>
      <c r="H15" s="257"/>
      <c r="J15" s="237"/>
      <c r="K15" s="246" t="s">
        <v>135</v>
      </c>
      <c r="L15" s="79">
        <f>L14-$K14</f>
        <v>139362195</v>
      </c>
      <c r="M15" s="79">
        <f>M14-$K14</f>
        <v>186625447</v>
      </c>
      <c r="N15" s="79">
        <f>N14-$K14</f>
        <v>407405471</v>
      </c>
      <c r="P15" s="72"/>
      <c r="Q15" s="72"/>
      <c r="R15" s="72"/>
    </row>
    <row r="16" spans="1:18" ht="16.8" customHeight="1" x14ac:dyDescent="0.3">
      <c r="A16" s="249"/>
      <c r="B16" s="249"/>
      <c r="C16" s="71">
        <f>(C13/$B13)-1</f>
        <v>0</v>
      </c>
      <c r="D16" s="74"/>
      <c r="E16" s="75">
        <f>(E13/$B13)-1</f>
        <v>0.12261797754194403</v>
      </c>
      <c r="F16" s="74"/>
      <c r="G16" s="71">
        <f>(G13/$B13)-1</f>
        <v>0.44334494829369819</v>
      </c>
      <c r="H16" s="77"/>
      <c r="J16" s="238"/>
      <c r="K16" s="247"/>
      <c r="L16" s="44">
        <f>(L14/$K14) - 1</f>
        <v>0.18791622886870729</v>
      </c>
      <c r="M16" s="44">
        <f>(M14/$K14) - 1</f>
        <v>0.25164608099905994</v>
      </c>
      <c r="N16" s="44">
        <f>(N14/$K14) - 1</f>
        <v>0.54934625370100898</v>
      </c>
    </row>
    <row r="17" spans="9:9" x14ac:dyDescent="0.3">
      <c r="I17" s="78"/>
    </row>
  </sheetData>
  <mergeCells count="18">
    <mergeCell ref="K15:K16"/>
    <mergeCell ref="J14:J16"/>
    <mergeCell ref="K2:N2"/>
    <mergeCell ref="A14:B16"/>
    <mergeCell ref="A2:A4"/>
    <mergeCell ref="B2:H2"/>
    <mergeCell ref="G4:H4"/>
    <mergeCell ref="C4:D4"/>
    <mergeCell ref="E4:F4"/>
    <mergeCell ref="C14:D15"/>
    <mergeCell ref="E14:F15"/>
    <mergeCell ref="G14:H15"/>
    <mergeCell ref="L3:N3"/>
    <mergeCell ref="P3:R3"/>
    <mergeCell ref="B3:B4"/>
    <mergeCell ref="C3:H3"/>
    <mergeCell ref="J2:J4"/>
    <mergeCell ref="K3:K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workbookViewId="0">
      <selection activeCell="E13" sqref="E13"/>
    </sheetView>
  </sheetViews>
  <sheetFormatPr defaultRowHeight="14.4" x14ac:dyDescent="0.3"/>
  <cols>
    <col min="2" max="2" width="15.21875" customWidth="1"/>
  </cols>
  <sheetData>
    <row r="2" spans="2:10" x14ac:dyDescent="0.3">
      <c r="B2" t="s">
        <v>159</v>
      </c>
    </row>
    <row r="3" spans="2:10" x14ac:dyDescent="0.3">
      <c r="C3" t="s">
        <v>155</v>
      </c>
      <c r="D3">
        <v>-15</v>
      </c>
      <c r="E3">
        <v>-10</v>
      </c>
      <c r="F3">
        <v>-5</v>
      </c>
      <c r="G3">
        <v>0</v>
      </c>
      <c r="H3">
        <v>5</v>
      </c>
      <c r="I3">
        <v>10</v>
      </c>
      <c r="J3">
        <v>15</v>
      </c>
    </row>
    <row r="4" spans="2:10" x14ac:dyDescent="0.3">
      <c r="B4" s="5" t="s">
        <v>78</v>
      </c>
      <c r="C4" s="142">
        <v>5991499</v>
      </c>
      <c r="D4" s="38">
        <v>7788949</v>
      </c>
      <c r="E4" s="38">
        <v>7788949</v>
      </c>
      <c r="F4" s="38">
        <v>7788949</v>
      </c>
      <c r="G4" s="38">
        <v>7788949</v>
      </c>
      <c r="H4" s="38">
        <v>7788949</v>
      </c>
      <c r="I4" s="38">
        <v>7788949</v>
      </c>
      <c r="J4" s="38">
        <v>7788949</v>
      </c>
    </row>
    <row r="5" spans="2:10" x14ac:dyDescent="0.3">
      <c r="B5" s="7" t="s">
        <v>79</v>
      </c>
      <c r="C5" s="143">
        <v>15610435</v>
      </c>
      <c r="D5" s="40">
        <v>16289079</v>
      </c>
      <c r="E5" s="40">
        <v>20293566</v>
      </c>
      <c r="F5" s="40">
        <v>20293566</v>
      </c>
      <c r="G5" s="40">
        <v>20293566</v>
      </c>
      <c r="H5" s="40">
        <v>20293566</v>
      </c>
      <c r="I5" s="40">
        <v>20293566</v>
      </c>
      <c r="J5" s="40">
        <v>20293566</v>
      </c>
    </row>
    <row r="6" spans="2:10" x14ac:dyDescent="0.3">
      <c r="B6" s="172" t="s">
        <v>81</v>
      </c>
      <c r="C6" s="143">
        <v>22954000</v>
      </c>
      <c r="D6" s="40">
        <v>16067800</v>
      </c>
      <c r="E6" s="40">
        <v>17063313</v>
      </c>
      <c r="F6" s="40">
        <v>22063313</v>
      </c>
      <c r="G6" s="40">
        <v>27063313</v>
      </c>
      <c r="H6" s="40">
        <v>29840200</v>
      </c>
      <c r="I6" s="40">
        <v>29840200</v>
      </c>
      <c r="J6" s="40">
        <v>29840200</v>
      </c>
    </row>
    <row r="7" spans="2:10" x14ac:dyDescent="0.3">
      <c r="B7" s="172" t="s">
        <v>26</v>
      </c>
      <c r="C7" s="143">
        <v>7818984</v>
      </c>
      <c r="D7" s="40">
        <v>5473289</v>
      </c>
      <c r="E7" s="40">
        <v>5473289</v>
      </c>
      <c r="F7" s="40">
        <v>5473289</v>
      </c>
      <c r="G7" s="40">
        <v>5473289</v>
      </c>
      <c r="H7" s="40">
        <v>7696402</v>
      </c>
      <c r="I7" s="40">
        <v>10164679</v>
      </c>
      <c r="J7" s="40">
        <v>10164679</v>
      </c>
    </row>
    <row r="8" spans="2:10" x14ac:dyDescent="0.3">
      <c r="B8" s="172" t="s">
        <v>80</v>
      </c>
      <c r="C8" s="143">
        <v>3804716</v>
      </c>
      <c r="D8" s="40">
        <v>2663301</v>
      </c>
      <c r="E8" s="40">
        <v>2663301</v>
      </c>
      <c r="F8" s="40">
        <v>2663301</v>
      </c>
      <c r="G8" s="40">
        <v>2663301</v>
      </c>
      <c r="H8" s="40">
        <v>2663301</v>
      </c>
      <c r="I8" s="40">
        <v>4946131</v>
      </c>
      <c r="J8" s="40">
        <v>4946131</v>
      </c>
    </row>
    <row r="9" spans="2:10" x14ac:dyDescent="0.3">
      <c r="B9" s="172" t="s">
        <v>88</v>
      </c>
      <c r="C9" s="143">
        <v>3535945</v>
      </c>
      <c r="D9" s="40">
        <v>2475162</v>
      </c>
      <c r="E9" s="40">
        <v>2475162</v>
      </c>
      <c r="F9" s="40">
        <v>2475162</v>
      </c>
      <c r="G9" s="40">
        <v>2475162</v>
      </c>
      <c r="H9" s="40">
        <v>2475162</v>
      </c>
      <c r="I9" s="40">
        <v>2724055</v>
      </c>
      <c r="J9" s="40">
        <v>4596729</v>
      </c>
    </row>
    <row r="10" spans="2:10" x14ac:dyDescent="0.3">
      <c r="B10" s="172" t="s">
        <v>82</v>
      </c>
      <c r="C10" s="143">
        <v>15700000</v>
      </c>
      <c r="D10" s="40">
        <v>10990000</v>
      </c>
      <c r="E10" s="40">
        <v>10990000</v>
      </c>
      <c r="F10" s="40">
        <v>10990000</v>
      </c>
      <c r="G10" s="40">
        <v>10990000</v>
      </c>
      <c r="H10" s="40">
        <v>10990000</v>
      </c>
      <c r="I10" s="40">
        <v>10990000</v>
      </c>
      <c r="J10" s="40">
        <v>14117326</v>
      </c>
    </row>
    <row r="11" spans="2:10" x14ac:dyDescent="0.3">
      <c r="B11" s="172" t="s">
        <v>22</v>
      </c>
      <c r="C11" s="143">
        <v>4440000</v>
      </c>
      <c r="D11" s="40">
        <v>3108000</v>
      </c>
      <c r="E11" s="40">
        <v>3108000</v>
      </c>
      <c r="F11" s="40">
        <v>3108000</v>
      </c>
      <c r="G11" s="40">
        <v>3108000</v>
      </c>
      <c r="H11" s="40">
        <v>3108000</v>
      </c>
      <c r="I11" s="40">
        <v>3108000</v>
      </c>
      <c r="J11" s="40">
        <v>3108000</v>
      </c>
    </row>
    <row r="15" spans="2:10" x14ac:dyDescent="0.3">
      <c r="B15" t="s">
        <v>156</v>
      </c>
    </row>
    <row r="16" spans="2:10" x14ac:dyDescent="0.3">
      <c r="C16" s="164" t="s">
        <v>155</v>
      </c>
      <c r="D16" s="164">
        <v>-15</v>
      </c>
      <c r="E16" s="164">
        <v>-10</v>
      </c>
      <c r="F16" s="164">
        <v>-5</v>
      </c>
      <c r="G16" s="164">
        <v>0</v>
      </c>
      <c r="H16" s="164">
        <v>5</v>
      </c>
      <c r="I16" s="164">
        <v>10</v>
      </c>
      <c r="J16" s="164">
        <v>15</v>
      </c>
    </row>
    <row r="17" spans="2:10" x14ac:dyDescent="0.3">
      <c r="B17" s="5" t="s">
        <v>78</v>
      </c>
      <c r="C17" s="166">
        <v>2310765</v>
      </c>
      <c r="D17" s="169">
        <v>2992018</v>
      </c>
      <c r="E17" s="169">
        <v>2992018</v>
      </c>
      <c r="F17" s="169">
        <v>2992018</v>
      </c>
      <c r="G17" s="169">
        <v>2992018</v>
      </c>
      <c r="H17" s="169">
        <v>2992018</v>
      </c>
      <c r="I17" s="169">
        <v>2992018</v>
      </c>
      <c r="J17" s="169">
        <v>2992018</v>
      </c>
    </row>
    <row r="18" spans="2:10" x14ac:dyDescent="0.3">
      <c r="B18" s="7" t="s">
        <v>79</v>
      </c>
      <c r="C18" s="167">
        <v>2662665</v>
      </c>
      <c r="D18" s="170">
        <v>2778541</v>
      </c>
      <c r="E18" s="170">
        <v>3462496</v>
      </c>
      <c r="F18" s="170">
        <v>3462496</v>
      </c>
      <c r="G18" s="170">
        <v>3462496</v>
      </c>
      <c r="H18" s="170">
        <v>3462496</v>
      </c>
      <c r="I18" s="170">
        <v>3462496</v>
      </c>
      <c r="J18" s="170">
        <v>3462496</v>
      </c>
    </row>
    <row r="19" spans="2:10" x14ac:dyDescent="0.3">
      <c r="B19" s="173" t="s">
        <v>81</v>
      </c>
      <c r="C19" s="167">
        <v>1595892</v>
      </c>
      <c r="D19" s="170">
        <v>1164054</v>
      </c>
      <c r="E19" s="170">
        <v>1228830</v>
      </c>
      <c r="F19" s="170">
        <v>1542137</v>
      </c>
      <c r="G19" s="170">
        <v>1836120</v>
      </c>
      <c r="H19" s="170">
        <v>1991416</v>
      </c>
      <c r="I19" s="170">
        <v>1991416</v>
      </c>
      <c r="J19" s="170">
        <v>1991416</v>
      </c>
    </row>
    <row r="20" spans="2:10" x14ac:dyDescent="0.3">
      <c r="B20" s="173" t="s">
        <v>26</v>
      </c>
      <c r="C20" s="167">
        <v>378283</v>
      </c>
      <c r="D20" s="170">
        <v>273853</v>
      </c>
      <c r="E20" s="170">
        <v>273853</v>
      </c>
      <c r="F20" s="170">
        <v>273853</v>
      </c>
      <c r="G20" s="170">
        <v>273853</v>
      </c>
      <c r="H20" s="170">
        <v>373005</v>
      </c>
      <c r="I20" s="170">
        <v>475663</v>
      </c>
      <c r="J20" s="170">
        <v>475663</v>
      </c>
    </row>
    <row r="21" spans="2:10" x14ac:dyDescent="0.3">
      <c r="B21" s="173" t="s">
        <v>80</v>
      </c>
      <c r="C21" s="167">
        <v>150561</v>
      </c>
      <c r="D21" s="170">
        <v>105391</v>
      </c>
      <c r="E21" s="170">
        <v>105391</v>
      </c>
      <c r="F21" s="170">
        <v>105391</v>
      </c>
      <c r="G21" s="170">
        <v>105391</v>
      </c>
      <c r="H21" s="170">
        <v>105391</v>
      </c>
      <c r="I21" s="170">
        <v>195731</v>
      </c>
      <c r="J21" s="170">
        <v>195731</v>
      </c>
    </row>
    <row r="22" spans="2:10" x14ac:dyDescent="0.3">
      <c r="B22" s="173" t="s">
        <v>88</v>
      </c>
      <c r="C22" s="167">
        <v>83212</v>
      </c>
      <c r="D22" s="170">
        <v>59085</v>
      </c>
      <c r="E22" s="170">
        <v>59085</v>
      </c>
      <c r="F22" s="170">
        <v>59085</v>
      </c>
      <c r="G22" s="170">
        <v>59085</v>
      </c>
      <c r="H22" s="170">
        <v>59085</v>
      </c>
      <c r="I22" s="170">
        <v>64809</v>
      </c>
      <c r="J22" s="170">
        <v>106650</v>
      </c>
    </row>
    <row r="23" spans="2:10" x14ac:dyDescent="0.3">
      <c r="B23" s="173" t="s">
        <v>82</v>
      </c>
      <c r="C23" s="167">
        <v>360833</v>
      </c>
      <c r="D23" s="170">
        <v>266383</v>
      </c>
      <c r="E23" s="170">
        <v>266383</v>
      </c>
      <c r="F23" s="170">
        <v>266383</v>
      </c>
      <c r="G23" s="170">
        <v>266383</v>
      </c>
      <c r="H23" s="170">
        <v>266383</v>
      </c>
      <c r="I23" s="170">
        <v>266383</v>
      </c>
      <c r="J23" s="170">
        <v>330290</v>
      </c>
    </row>
    <row r="24" spans="2:10" x14ac:dyDescent="0.3">
      <c r="B24" s="173" t="s">
        <v>22</v>
      </c>
      <c r="C24" s="167">
        <v>25689</v>
      </c>
      <c r="D24" s="170">
        <v>19614</v>
      </c>
      <c r="E24" s="170">
        <v>19614</v>
      </c>
      <c r="F24" s="170">
        <v>19614</v>
      </c>
      <c r="G24" s="170">
        <v>19614</v>
      </c>
      <c r="H24" s="170">
        <v>19614</v>
      </c>
      <c r="I24" s="170">
        <v>19614</v>
      </c>
      <c r="J24" s="170">
        <v>19614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B1:Q33"/>
  <sheetViews>
    <sheetView workbookViewId="0">
      <selection activeCell="A5" sqref="A5"/>
    </sheetView>
  </sheetViews>
  <sheetFormatPr defaultRowHeight="14.4" x14ac:dyDescent="0.3"/>
  <cols>
    <col min="2" max="2" width="23" customWidth="1"/>
    <col min="3" max="3" width="7.44140625" style="136" customWidth="1"/>
    <col min="4" max="4" width="8.88671875" customWidth="1"/>
    <col min="5" max="5" width="0.6640625" style="136" customWidth="1"/>
    <col min="7" max="7" width="0.6640625" style="136" customWidth="1"/>
    <col min="8" max="8" width="9.109375" customWidth="1"/>
    <col min="9" max="9" width="0.6640625" style="136" customWidth="1"/>
    <col min="11" max="11" width="0.6640625" style="136" customWidth="1"/>
    <col min="13" max="13" width="0.5546875" style="136" customWidth="1"/>
    <col min="15" max="15" width="0.6640625" style="136" customWidth="1"/>
    <col min="17" max="17" width="0.6640625" customWidth="1"/>
  </cols>
  <sheetData>
    <row r="1" spans="2:17" ht="15" thickBot="1" x14ac:dyDescent="0.35"/>
    <row r="2" spans="2:17" ht="33.6" customHeight="1" x14ac:dyDescent="0.3">
      <c r="B2" s="266" t="s">
        <v>151</v>
      </c>
      <c r="C2" s="267"/>
      <c r="D2" s="267"/>
      <c r="E2" s="267"/>
      <c r="F2" s="267"/>
      <c r="G2" s="267"/>
      <c r="H2" s="267"/>
      <c r="I2" s="267"/>
      <c r="J2" s="267"/>
      <c r="K2" s="267"/>
      <c r="L2" s="267"/>
      <c r="M2" s="267"/>
      <c r="N2" s="267"/>
      <c r="O2" s="267"/>
      <c r="P2" s="267"/>
      <c r="Q2" s="268"/>
    </row>
    <row r="3" spans="2:17" s="136" customFormat="1" ht="17.399999999999999" customHeight="1" x14ac:dyDescent="0.3">
      <c r="B3" s="149"/>
      <c r="C3" s="148" t="s">
        <v>147</v>
      </c>
      <c r="D3" s="225" t="s">
        <v>154</v>
      </c>
      <c r="E3" s="225"/>
      <c r="F3" s="225"/>
      <c r="G3" s="225"/>
      <c r="H3" s="225"/>
      <c r="I3" s="225"/>
      <c r="J3" s="225"/>
      <c r="K3" s="225"/>
      <c r="L3" s="225"/>
      <c r="M3" s="225"/>
      <c r="N3" s="225"/>
      <c r="O3" s="225"/>
      <c r="P3" s="225"/>
      <c r="Q3" s="269"/>
    </row>
    <row r="4" spans="2:17" x14ac:dyDescent="0.3">
      <c r="B4" s="156" t="s">
        <v>195</v>
      </c>
      <c r="C4" s="140">
        <v>79855579</v>
      </c>
      <c r="D4" s="258">
        <f>J4-15000000</f>
        <v>64855579</v>
      </c>
      <c r="E4" s="259"/>
      <c r="F4" s="258">
        <f>J4-10000000</f>
        <v>69855579</v>
      </c>
      <c r="G4" s="259"/>
      <c r="H4" s="258">
        <f>J4-5000000</f>
        <v>74855579</v>
      </c>
      <c r="I4" s="259"/>
      <c r="J4" s="272">
        <v>79855579</v>
      </c>
      <c r="K4" s="273"/>
      <c r="L4" s="258">
        <f>J4+5000000</f>
        <v>84855579</v>
      </c>
      <c r="M4" s="259"/>
      <c r="N4" s="258">
        <f>J4+10000000</f>
        <v>89855579</v>
      </c>
      <c r="O4" s="259"/>
      <c r="P4" s="258">
        <f>J4+15000000</f>
        <v>94855579</v>
      </c>
      <c r="Q4" s="262"/>
    </row>
    <row r="5" spans="2:17" x14ac:dyDescent="0.3">
      <c r="B5" s="157" t="s">
        <v>145</v>
      </c>
      <c r="C5" s="141"/>
      <c r="D5" s="260">
        <v>-15</v>
      </c>
      <c r="E5" s="261"/>
      <c r="F5" s="260">
        <v>-10</v>
      </c>
      <c r="G5" s="261"/>
      <c r="H5" s="260">
        <v>-5</v>
      </c>
      <c r="I5" s="261"/>
      <c r="J5" s="274" t="s">
        <v>148</v>
      </c>
      <c r="K5" s="275"/>
      <c r="L5" s="260">
        <v>5</v>
      </c>
      <c r="M5" s="261"/>
      <c r="N5" s="260">
        <v>10</v>
      </c>
      <c r="O5" s="261"/>
      <c r="P5" s="260">
        <v>15</v>
      </c>
      <c r="Q5" s="263"/>
    </row>
    <row r="6" spans="2:17" ht="16.2" customHeight="1" x14ac:dyDescent="0.3">
      <c r="B6" s="270" t="s">
        <v>149</v>
      </c>
      <c r="C6" s="271"/>
      <c r="D6" s="279"/>
      <c r="E6" s="279"/>
      <c r="F6" s="279"/>
      <c r="G6" s="279"/>
      <c r="H6" s="279"/>
      <c r="I6" s="279"/>
      <c r="J6" s="279"/>
      <c r="K6" s="279"/>
      <c r="L6" s="279"/>
      <c r="M6" s="279"/>
      <c r="N6" s="279"/>
      <c r="O6" s="279"/>
      <c r="P6" s="279"/>
      <c r="Q6" s="280"/>
    </row>
    <row r="7" spans="2:17" x14ac:dyDescent="0.3">
      <c r="B7" s="155" t="s">
        <v>152</v>
      </c>
      <c r="C7" s="145">
        <v>740830175</v>
      </c>
      <c r="D7" s="264">
        <v>634537772</v>
      </c>
      <c r="E7" s="265"/>
      <c r="F7" s="264">
        <v>746191057</v>
      </c>
      <c r="G7" s="265"/>
      <c r="H7" s="264">
        <v>804562634</v>
      </c>
      <c r="I7" s="265"/>
      <c r="J7" s="282">
        <v>833572050</v>
      </c>
      <c r="K7" s="283"/>
      <c r="L7" s="264">
        <v>856971550</v>
      </c>
      <c r="M7" s="265"/>
      <c r="N7" s="264">
        <v>870639123</v>
      </c>
      <c r="O7" s="265"/>
      <c r="P7" s="264">
        <v>880005050</v>
      </c>
      <c r="Q7" s="276"/>
    </row>
    <row r="8" spans="2:17" x14ac:dyDescent="0.3">
      <c r="B8" s="155" t="s">
        <v>153</v>
      </c>
      <c r="C8" s="146"/>
      <c r="D8" s="264">
        <f>D7-$C$7</f>
        <v>-106292403</v>
      </c>
      <c r="E8" s="265"/>
      <c r="F8" s="264">
        <f>F7-$C$7</f>
        <v>5360882</v>
      </c>
      <c r="G8" s="265"/>
      <c r="H8" s="264">
        <f>H7-$C$7</f>
        <v>63732459</v>
      </c>
      <c r="I8" s="265"/>
      <c r="J8" s="282">
        <f>J7-$C$7</f>
        <v>92741875</v>
      </c>
      <c r="K8" s="283"/>
      <c r="L8" s="264">
        <f>L7-$C$7</f>
        <v>116141375</v>
      </c>
      <c r="M8" s="265"/>
      <c r="N8" s="264">
        <f>N7-$C$7</f>
        <v>129808948</v>
      </c>
      <c r="O8" s="265"/>
      <c r="P8" s="264">
        <f>P7-$C$7</f>
        <v>139174875</v>
      </c>
      <c r="Q8" s="276"/>
    </row>
    <row r="9" spans="2:17" x14ac:dyDescent="0.3">
      <c r="B9" s="161" t="s">
        <v>146</v>
      </c>
      <c r="C9" s="147"/>
      <c r="D9" s="277">
        <f>D8/$C$7</f>
        <v>-0.1434774211242138</v>
      </c>
      <c r="E9" s="281"/>
      <c r="F9" s="277">
        <f>F8/$C$7</f>
        <v>7.2363170142198917E-3</v>
      </c>
      <c r="G9" s="281"/>
      <c r="H9" s="277">
        <f>H8/$C$7</f>
        <v>8.6028432899618326E-2</v>
      </c>
      <c r="I9" s="281"/>
      <c r="J9" s="284">
        <f>J8/$C$7</f>
        <v>0.12518641671149533</v>
      </c>
      <c r="K9" s="285"/>
      <c r="L9" s="277">
        <f>L8/$C$7</f>
        <v>0.15677192819528443</v>
      </c>
      <c r="M9" s="281"/>
      <c r="N9" s="277">
        <f>N8/$C$7</f>
        <v>0.17522092428268057</v>
      </c>
      <c r="O9" s="281"/>
      <c r="P9" s="277">
        <f>P8/$C$7</f>
        <v>0.18786339932765292</v>
      </c>
      <c r="Q9" s="278"/>
    </row>
    <row r="10" spans="2:17" x14ac:dyDescent="0.3">
      <c r="B10" s="270" t="s">
        <v>150</v>
      </c>
      <c r="C10" s="271"/>
      <c r="D10" s="279"/>
      <c r="E10" s="279"/>
      <c r="F10" s="279"/>
      <c r="G10" s="279"/>
      <c r="H10" s="279"/>
      <c r="I10" s="279"/>
      <c r="J10" s="279"/>
      <c r="K10" s="279"/>
      <c r="L10" s="279"/>
      <c r="M10" s="279"/>
      <c r="N10" s="279"/>
      <c r="O10" s="279"/>
      <c r="P10" s="279"/>
      <c r="Q10" s="280"/>
    </row>
    <row r="11" spans="2:17" x14ac:dyDescent="0.3">
      <c r="B11" s="151" t="s">
        <v>78</v>
      </c>
      <c r="C11" s="142">
        <v>5991499</v>
      </c>
      <c r="D11" s="38">
        <v>5764315</v>
      </c>
      <c r="E11" s="56"/>
      <c r="F11" s="38">
        <v>7189799</v>
      </c>
      <c r="G11" s="45"/>
      <c r="H11" s="38">
        <v>7189799</v>
      </c>
      <c r="I11" s="45"/>
      <c r="J11" s="137">
        <v>7189799</v>
      </c>
      <c r="K11" s="45"/>
      <c r="L11" s="38">
        <v>7189799</v>
      </c>
      <c r="M11" s="45"/>
      <c r="N11" s="38">
        <v>7189799</v>
      </c>
      <c r="O11" s="45"/>
      <c r="P11" s="38">
        <v>7189799</v>
      </c>
      <c r="Q11" s="163"/>
    </row>
    <row r="12" spans="2:17" x14ac:dyDescent="0.3">
      <c r="B12" s="155" t="s">
        <v>79</v>
      </c>
      <c r="C12" s="143">
        <v>15610435</v>
      </c>
      <c r="D12" s="40">
        <v>12488348</v>
      </c>
      <c r="E12" s="46"/>
      <c r="F12" s="40">
        <v>16062864</v>
      </c>
      <c r="G12" s="56"/>
      <c r="H12" s="40">
        <v>18732522</v>
      </c>
      <c r="I12" s="45"/>
      <c r="J12" s="138">
        <v>18732522</v>
      </c>
      <c r="K12" s="45"/>
      <c r="L12" s="40">
        <v>18732522</v>
      </c>
      <c r="M12" s="45"/>
      <c r="N12" s="40">
        <v>18732522</v>
      </c>
      <c r="O12" s="45"/>
      <c r="P12" s="40">
        <v>18732522</v>
      </c>
      <c r="Q12" s="163"/>
    </row>
    <row r="13" spans="2:17" x14ac:dyDescent="0.3">
      <c r="B13" s="155" t="s">
        <v>192</v>
      </c>
      <c r="C13" s="143">
        <v>22954000</v>
      </c>
      <c r="D13" s="40">
        <v>18363200</v>
      </c>
      <c r="E13" s="46"/>
      <c r="F13" s="40">
        <v>18363200</v>
      </c>
      <c r="G13" s="47"/>
      <c r="H13" s="40">
        <v>20693542</v>
      </c>
      <c r="I13" s="158"/>
      <c r="J13" s="138">
        <v>25693542</v>
      </c>
      <c r="K13" s="162"/>
      <c r="L13" s="40">
        <v>27544800</v>
      </c>
      <c r="M13" s="45"/>
      <c r="N13" s="40">
        <v>27544800</v>
      </c>
      <c r="O13" s="45"/>
      <c r="P13" s="40">
        <v>27544800</v>
      </c>
      <c r="Q13" s="163"/>
    </row>
    <row r="14" spans="2:17" x14ac:dyDescent="0.3">
      <c r="B14" s="161" t="s">
        <v>26</v>
      </c>
      <c r="C14" s="144">
        <v>7818984</v>
      </c>
      <c r="D14" s="42">
        <v>6255187</v>
      </c>
      <c r="E14" s="47"/>
      <c r="F14" s="42">
        <v>6255187</v>
      </c>
      <c r="G14" s="47"/>
      <c r="H14" s="42">
        <v>6255187</v>
      </c>
      <c r="I14" s="47"/>
      <c r="J14" s="139">
        <v>6255187</v>
      </c>
      <c r="K14" s="47"/>
      <c r="L14" s="42">
        <v>9382781</v>
      </c>
      <c r="M14" s="45"/>
      <c r="N14" s="42">
        <v>9382781</v>
      </c>
      <c r="O14" s="45"/>
      <c r="P14" s="42">
        <v>9382781</v>
      </c>
      <c r="Q14" s="163"/>
    </row>
    <row r="15" spans="2:17" x14ac:dyDescent="0.3">
      <c r="B15" s="155" t="s">
        <v>80</v>
      </c>
      <c r="C15" s="143">
        <v>3804716</v>
      </c>
      <c r="D15" s="40">
        <v>3043773</v>
      </c>
      <c r="E15" s="46"/>
      <c r="F15" s="40">
        <v>3043773</v>
      </c>
      <c r="G15" s="46"/>
      <c r="H15" s="40">
        <v>3043773</v>
      </c>
      <c r="I15" s="46"/>
      <c r="J15" s="138">
        <v>3043773</v>
      </c>
      <c r="K15" s="46"/>
      <c r="L15" s="40">
        <v>3064922</v>
      </c>
      <c r="M15" s="46"/>
      <c r="N15" s="40">
        <v>4565659</v>
      </c>
      <c r="O15" s="45"/>
      <c r="P15" s="40">
        <v>4565659</v>
      </c>
      <c r="Q15" s="163"/>
    </row>
    <row r="16" spans="2:17" x14ac:dyDescent="0.3">
      <c r="B16" s="155" t="s">
        <v>88</v>
      </c>
      <c r="C16" s="143">
        <v>3535945</v>
      </c>
      <c r="D16" s="40">
        <v>2828756</v>
      </c>
      <c r="E16" s="47"/>
      <c r="F16" s="40">
        <v>2828756</v>
      </c>
      <c r="G16" s="47"/>
      <c r="H16" s="40">
        <v>2828756</v>
      </c>
      <c r="I16" s="47"/>
      <c r="J16" s="138">
        <v>2828756</v>
      </c>
      <c r="K16" s="47"/>
      <c r="L16" s="40">
        <v>2828756</v>
      </c>
      <c r="M16" s="47"/>
      <c r="N16" s="40">
        <v>4243134</v>
      </c>
      <c r="O16" s="45"/>
      <c r="P16" s="40">
        <v>4243134</v>
      </c>
      <c r="Q16" s="163"/>
    </row>
    <row r="17" spans="2:17" x14ac:dyDescent="0.3">
      <c r="B17" s="155" t="s">
        <v>82</v>
      </c>
      <c r="C17" s="143">
        <v>15700000</v>
      </c>
      <c r="D17" s="40">
        <v>12560000</v>
      </c>
      <c r="E17" s="47"/>
      <c r="F17" s="40">
        <v>12560000</v>
      </c>
      <c r="G17" s="47"/>
      <c r="H17" s="40">
        <v>12560000</v>
      </c>
      <c r="I17" s="47"/>
      <c r="J17" s="138">
        <v>12560000</v>
      </c>
      <c r="K17" s="47"/>
      <c r="L17" s="40">
        <v>12560000</v>
      </c>
      <c r="M17" s="47"/>
      <c r="N17" s="40">
        <v>14644884</v>
      </c>
      <c r="O17" s="158"/>
      <c r="P17" s="40">
        <v>18840000</v>
      </c>
      <c r="Q17" s="163"/>
    </row>
    <row r="18" spans="2:17" ht="15" thickBot="1" x14ac:dyDescent="0.35">
      <c r="B18" s="154" t="s">
        <v>22</v>
      </c>
      <c r="C18" s="153">
        <v>4440000</v>
      </c>
      <c r="D18" s="152">
        <v>3552000</v>
      </c>
      <c r="E18" s="150"/>
      <c r="F18" s="152">
        <v>3552000</v>
      </c>
      <c r="G18" s="150"/>
      <c r="H18" s="152">
        <v>3552000</v>
      </c>
      <c r="I18" s="150"/>
      <c r="J18" s="160">
        <v>3552000</v>
      </c>
      <c r="K18" s="150"/>
      <c r="L18" s="152">
        <v>3552000</v>
      </c>
      <c r="M18" s="150"/>
      <c r="N18" s="152">
        <v>3552000</v>
      </c>
      <c r="O18" s="150"/>
      <c r="P18" s="152">
        <v>4356884</v>
      </c>
      <c r="Q18" s="159"/>
    </row>
    <row r="20" spans="2:17" s="164" customFormat="1" x14ac:dyDescent="0.3"/>
    <row r="21" spans="2:17" x14ac:dyDescent="0.3">
      <c r="B21" s="270" t="s">
        <v>157</v>
      </c>
      <c r="C21" s="271"/>
      <c r="D21" s="279"/>
      <c r="E21" s="279"/>
      <c r="F21" s="279"/>
      <c r="G21" s="279"/>
      <c r="H21" s="279"/>
      <c r="I21" s="279"/>
      <c r="J21" s="279"/>
      <c r="K21" s="279"/>
      <c r="L21" s="279"/>
      <c r="M21" s="279"/>
      <c r="N21" s="279"/>
      <c r="O21" s="279"/>
      <c r="P21" s="279"/>
      <c r="Q21" s="280"/>
    </row>
    <row r="22" spans="2:17" x14ac:dyDescent="0.3">
      <c r="B22" s="155" t="s">
        <v>156</v>
      </c>
      <c r="C22" s="165">
        <v>7567900</v>
      </c>
      <c r="D22" s="286">
        <v>6484080</v>
      </c>
      <c r="E22" s="287"/>
      <c r="F22" s="286">
        <v>7635567</v>
      </c>
      <c r="G22" s="287"/>
      <c r="H22" s="286">
        <v>8237557</v>
      </c>
      <c r="I22" s="287"/>
      <c r="J22" s="288">
        <v>8536732</v>
      </c>
      <c r="K22" s="289"/>
      <c r="L22" s="290">
        <v>8778053</v>
      </c>
      <c r="M22" s="291"/>
      <c r="N22" s="290">
        <v>8910682</v>
      </c>
      <c r="O22" s="291"/>
      <c r="P22" s="290">
        <v>8991750</v>
      </c>
      <c r="Q22" s="292"/>
    </row>
    <row r="23" spans="2:17" x14ac:dyDescent="0.3">
      <c r="B23" s="155" t="s">
        <v>153</v>
      </c>
      <c r="C23" s="146"/>
      <c r="D23" s="293">
        <f>D22-$C$22</f>
        <v>-1083820</v>
      </c>
      <c r="E23" s="294"/>
      <c r="F23" s="293">
        <f t="shared" ref="F23" si="0">F22-$C$22</f>
        <v>67667</v>
      </c>
      <c r="G23" s="294"/>
      <c r="H23" s="293">
        <f t="shared" ref="H23" si="1">H22-$C$22</f>
        <v>669657</v>
      </c>
      <c r="I23" s="294"/>
      <c r="J23" s="296">
        <f t="shared" ref="J23" si="2">J22-$C$22</f>
        <v>968832</v>
      </c>
      <c r="K23" s="297"/>
      <c r="L23" s="293">
        <f t="shared" ref="L23" si="3">L22-$C$22</f>
        <v>1210153</v>
      </c>
      <c r="M23" s="294"/>
      <c r="N23" s="293">
        <f t="shared" ref="N23" si="4">N22-$C$22</f>
        <v>1342782</v>
      </c>
      <c r="O23" s="294"/>
      <c r="P23" s="293">
        <f t="shared" ref="P23" si="5">P22-$C$22</f>
        <v>1423850</v>
      </c>
      <c r="Q23" s="295"/>
    </row>
    <row r="24" spans="2:17" x14ac:dyDescent="0.3">
      <c r="B24" s="161" t="s">
        <v>146</v>
      </c>
      <c r="C24" s="147"/>
      <c r="D24" s="277">
        <f>D23/$C$22</f>
        <v>-0.14321278029572274</v>
      </c>
      <c r="E24" s="281"/>
      <c r="F24" s="277">
        <f t="shared" ref="F24" si="6">F23/$C$22</f>
        <v>8.9413179349621431E-3</v>
      </c>
      <c r="G24" s="281"/>
      <c r="H24" s="277">
        <f t="shared" ref="H24" si="7">H23/$C$22</f>
        <v>8.8486502200081932E-2</v>
      </c>
      <c r="I24" s="281"/>
      <c r="J24" s="284">
        <f t="shared" ref="J24" si="8">J23/$C$22</f>
        <v>0.12801860489699918</v>
      </c>
      <c r="K24" s="285"/>
      <c r="L24" s="277">
        <f t="shared" ref="L24" si="9">L23/$C$22</f>
        <v>0.15990605055563631</v>
      </c>
      <c r="M24" s="281"/>
      <c r="N24" s="277">
        <f t="shared" ref="N24" si="10">N23/$C$22</f>
        <v>0.1774312556984104</v>
      </c>
      <c r="O24" s="281"/>
      <c r="P24" s="277">
        <f t="shared" ref="P24" si="11">P23/$C$22</f>
        <v>0.18814334227460722</v>
      </c>
      <c r="Q24" s="278"/>
    </row>
    <row r="25" spans="2:17" x14ac:dyDescent="0.3">
      <c r="B25" s="270" t="s">
        <v>158</v>
      </c>
      <c r="C25" s="271"/>
      <c r="D25" s="279"/>
      <c r="E25" s="279"/>
      <c r="F25" s="279"/>
      <c r="G25" s="279"/>
      <c r="H25" s="279"/>
      <c r="I25" s="279"/>
      <c r="J25" s="279"/>
      <c r="K25" s="279"/>
      <c r="L25" s="279"/>
      <c r="M25" s="279"/>
      <c r="N25" s="279"/>
      <c r="O25" s="279"/>
      <c r="P25" s="279"/>
      <c r="Q25" s="280"/>
    </row>
    <row r="26" spans="2:17" x14ac:dyDescent="0.3">
      <c r="B26" s="151" t="s">
        <v>78</v>
      </c>
      <c r="C26" s="166">
        <v>2310765</v>
      </c>
      <c r="D26" s="298">
        <v>2224267</v>
      </c>
      <c r="E26" s="299"/>
      <c r="F26" s="298">
        <v>2765548</v>
      </c>
      <c r="G26" s="299"/>
      <c r="H26" s="298">
        <v>2765548</v>
      </c>
      <c r="I26" s="299"/>
      <c r="J26" s="302">
        <v>2765548</v>
      </c>
      <c r="K26" s="303"/>
      <c r="L26" s="298">
        <v>2765548</v>
      </c>
      <c r="M26" s="299"/>
      <c r="N26" s="298">
        <v>2765548</v>
      </c>
      <c r="O26" s="299"/>
      <c r="P26" s="298">
        <v>2765548</v>
      </c>
      <c r="Q26" s="316"/>
    </row>
    <row r="27" spans="2:17" x14ac:dyDescent="0.3">
      <c r="B27" s="155" t="s">
        <v>79</v>
      </c>
      <c r="C27" s="167">
        <v>2662665</v>
      </c>
      <c r="D27" s="300">
        <v>2129709</v>
      </c>
      <c r="E27" s="301"/>
      <c r="F27" s="300">
        <v>2739914</v>
      </c>
      <c r="G27" s="301"/>
      <c r="H27" s="300">
        <v>3195832</v>
      </c>
      <c r="I27" s="301"/>
      <c r="J27" s="304">
        <v>3195832</v>
      </c>
      <c r="K27" s="305"/>
      <c r="L27" s="300">
        <v>3195832</v>
      </c>
      <c r="M27" s="301"/>
      <c r="N27" s="300">
        <v>3195832</v>
      </c>
      <c r="O27" s="301"/>
      <c r="P27" s="300">
        <v>3195832</v>
      </c>
      <c r="Q27" s="314"/>
    </row>
    <row r="28" spans="2:17" x14ac:dyDescent="0.3">
      <c r="B28" s="155" t="s">
        <v>192</v>
      </c>
      <c r="C28" s="167">
        <v>1595892</v>
      </c>
      <c r="D28" s="300">
        <v>1312199</v>
      </c>
      <c r="E28" s="301"/>
      <c r="F28" s="300">
        <v>1312199</v>
      </c>
      <c r="G28" s="301"/>
      <c r="H28" s="300">
        <v>1458270</v>
      </c>
      <c r="I28" s="301"/>
      <c r="J28" s="304">
        <v>1757446</v>
      </c>
      <c r="K28" s="305"/>
      <c r="L28" s="300">
        <v>1863447</v>
      </c>
      <c r="M28" s="301"/>
      <c r="N28" s="300">
        <v>1863447</v>
      </c>
      <c r="O28" s="301"/>
      <c r="P28" s="300">
        <v>1863447</v>
      </c>
      <c r="Q28" s="314"/>
    </row>
    <row r="29" spans="2:17" x14ac:dyDescent="0.3">
      <c r="B29" s="161" t="s">
        <v>26</v>
      </c>
      <c r="C29" s="168">
        <v>378283</v>
      </c>
      <c r="D29" s="306">
        <v>309476</v>
      </c>
      <c r="E29" s="307"/>
      <c r="F29" s="306">
        <v>309476</v>
      </c>
      <c r="G29" s="307"/>
      <c r="H29" s="306">
        <v>309476</v>
      </c>
      <c r="I29" s="307"/>
      <c r="J29" s="310">
        <v>309476</v>
      </c>
      <c r="K29" s="311"/>
      <c r="L29" s="306">
        <v>443958</v>
      </c>
      <c r="M29" s="307"/>
      <c r="N29" s="306">
        <v>443958</v>
      </c>
      <c r="O29" s="307"/>
      <c r="P29" s="306">
        <v>443958</v>
      </c>
      <c r="Q29" s="317"/>
    </row>
    <row r="30" spans="2:17" x14ac:dyDescent="0.3">
      <c r="B30" s="155" t="s">
        <v>80</v>
      </c>
      <c r="C30" s="167">
        <v>150561</v>
      </c>
      <c r="D30" s="298">
        <v>120448</v>
      </c>
      <c r="E30" s="299"/>
      <c r="F30" s="298">
        <v>120448</v>
      </c>
      <c r="G30" s="299"/>
      <c r="H30" s="298">
        <v>120448</v>
      </c>
      <c r="I30" s="299"/>
      <c r="J30" s="302">
        <v>120448</v>
      </c>
      <c r="K30" s="303"/>
      <c r="L30" s="298">
        <v>121285</v>
      </c>
      <c r="M30" s="299"/>
      <c r="N30" s="298">
        <v>180674</v>
      </c>
      <c r="O30" s="299"/>
      <c r="P30" s="298">
        <v>180674</v>
      </c>
      <c r="Q30" s="316"/>
    </row>
    <row r="31" spans="2:17" x14ac:dyDescent="0.3">
      <c r="B31" s="155" t="s">
        <v>88</v>
      </c>
      <c r="C31" s="167">
        <v>83212</v>
      </c>
      <c r="D31" s="300">
        <v>67205</v>
      </c>
      <c r="E31" s="301"/>
      <c r="F31" s="300">
        <v>67205</v>
      </c>
      <c r="G31" s="301"/>
      <c r="H31" s="300">
        <v>67205</v>
      </c>
      <c r="I31" s="301"/>
      <c r="J31" s="304">
        <v>67205</v>
      </c>
      <c r="K31" s="305"/>
      <c r="L31" s="300">
        <v>67205</v>
      </c>
      <c r="M31" s="301"/>
      <c r="N31" s="300">
        <v>98913</v>
      </c>
      <c r="O31" s="301"/>
      <c r="P31" s="300">
        <v>98913</v>
      </c>
      <c r="Q31" s="314"/>
    </row>
    <row r="32" spans="2:17" x14ac:dyDescent="0.3">
      <c r="B32" s="155" t="s">
        <v>82</v>
      </c>
      <c r="C32" s="167">
        <v>360833</v>
      </c>
      <c r="D32" s="300">
        <v>299069</v>
      </c>
      <c r="E32" s="301"/>
      <c r="F32" s="300">
        <v>299069</v>
      </c>
      <c r="G32" s="301"/>
      <c r="H32" s="300">
        <v>299069</v>
      </c>
      <c r="I32" s="301"/>
      <c r="J32" s="304">
        <v>299069</v>
      </c>
      <c r="K32" s="305"/>
      <c r="L32" s="300">
        <v>299069</v>
      </c>
      <c r="M32" s="301"/>
      <c r="N32" s="300">
        <v>340601</v>
      </c>
      <c r="O32" s="301"/>
      <c r="P32" s="300">
        <v>418048</v>
      </c>
      <c r="Q32" s="314"/>
    </row>
    <row r="33" spans="2:17" ht="15" thickBot="1" x14ac:dyDescent="0.35">
      <c r="B33" s="154" t="s">
        <v>22</v>
      </c>
      <c r="C33" s="178">
        <v>25689</v>
      </c>
      <c r="D33" s="308">
        <v>21708</v>
      </c>
      <c r="E33" s="309"/>
      <c r="F33" s="308">
        <v>21708</v>
      </c>
      <c r="G33" s="309"/>
      <c r="H33" s="308">
        <v>21708</v>
      </c>
      <c r="I33" s="309"/>
      <c r="J33" s="312">
        <v>21708</v>
      </c>
      <c r="K33" s="313"/>
      <c r="L33" s="308">
        <v>21708</v>
      </c>
      <c r="M33" s="309"/>
      <c r="N33" s="308">
        <v>21708</v>
      </c>
      <c r="O33" s="309"/>
      <c r="P33" s="308">
        <v>25329</v>
      </c>
      <c r="Q33" s="315"/>
    </row>
  </sheetData>
  <mergeCells count="122">
    <mergeCell ref="P31:Q31"/>
    <mergeCell ref="P32:Q32"/>
    <mergeCell ref="P33:Q33"/>
    <mergeCell ref="P26:Q26"/>
    <mergeCell ref="P27:Q27"/>
    <mergeCell ref="P28:Q28"/>
    <mergeCell ref="P29:Q29"/>
    <mergeCell ref="P30:Q30"/>
    <mergeCell ref="L33:M33"/>
    <mergeCell ref="N26:O26"/>
    <mergeCell ref="N27:O27"/>
    <mergeCell ref="N28:O28"/>
    <mergeCell ref="N29:O29"/>
    <mergeCell ref="N30:O30"/>
    <mergeCell ref="N31:O31"/>
    <mergeCell ref="N32:O32"/>
    <mergeCell ref="N33:O33"/>
    <mergeCell ref="L28:M28"/>
    <mergeCell ref="L29:M29"/>
    <mergeCell ref="L30:M30"/>
    <mergeCell ref="L31:M31"/>
    <mergeCell ref="L32:M32"/>
    <mergeCell ref="J29:K29"/>
    <mergeCell ref="J30:K30"/>
    <mergeCell ref="J31:K31"/>
    <mergeCell ref="J32:K32"/>
    <mergeCell ref="J33:K33"/>
    <mergeCell ref="H29:I29"/>
    <mergeCell ref="H30:I30"/>
    <mergeCell ref="H31:I31"/>
    <mergeCell ref="H32:I32"/>
    <mergeCell ref="H33:I33"/>
    <mergeCell ref="F29:G29"/>
    <mergeCell ref="F30:G30"/>
    <mergeCell ref="F31:G31"/>
    <mergeCell ref="F32:G32"/>
    <mergeCell ref="F33:G33"/>
    <mergeCell ref="D29:E29"/>
    <mergeCell ref="D30:E30"/>
    <mergeCell ref="D31:E31"/>
    <mergeCell ref="D32:E32"/>
    <mergeCell ref="D33:E33"/>
    <mergeCell ref="B25:C25"/>
    <mergeCell ref="D25:Q25"/>
    <mergeCell ref="D26:E26"/>
    <mergeCell ref="D27:E27"/>
    <mergeCell ref="D28:E28"/>
    <mergeCell ref="F26:G26"/>
    <mergeCell ref="F27:G27"/>
    <mergeCell ref="F28:G28"/>
    <mergeCell ref="H26:I26"/>
    <mergeCell ref="H27:I27"/>
    <mergeCell ref="H28:I28"/>
    <mergeCell ref="J26:K26"/>
    <mergeCell ref="J27:K27"/>
    <mergeCell ref="J28:K28"/>
    <mergeCell ref="L26:M26"/>
    <mergeCell ref="L27:M27"/>
    <mergeCell ref="N23:O23"/>
    <mergeCell ref="P23:Q23"/>
    <mergeCell ref="D24:E24"/>
    <mergeCell ref="F24:G24"/>
    <mergeCell ref="H24:I24"/>
    <mergeCell ref="J24:K24"/>
    <mergeCell ref="L24:M24"/>
    <mergeCell ref="N24:O24"/>
    <mergeCell ref="P24:Q24"/>
    <mergeCell ref="D23:E23"/>
    <mergeCell ref="F23:G23"/>
    <mergeCell ref="H23:I23"/>
    <mergeCell ref="J23:K23"/>
    <mergeCell ref="L23:M23"/>
    <mergeCell ref="B10:C10"/>
    <mergeCell ref="B21:C21"/>
    <mergeCell ref="D21:Q21"/>
    <mergeCell ref="D22:E22"/>
    <mergeCell ref="F22:G22"/>
    <mergeCell ref="H22:I22"/>
    <mergeCell ref="J22:K22"/>
    <mergeCell ref="L22:M22"/>
    <mergeCell ref="N22:O22"/>
    <mergeCell ref="P22:Q22"/>
    <mergeCell ref="P8:Q8"/>
    <mergeCell ref="P9:Q9"/>
    <mergeCell ref="D6:Q6"/>
    <mergeCell ref="D10:Q10"/>
    <mergeCell ref="L7:M7"/>
    <mergeCell ref="L8:M8"/>
    <mergeCell ref="L9:M9"/>
    <mergeCell ref="N7:O7"/>
    <mergeCell ref="N8:O8"/>
    <mergeCell ref="N9:O9"/>
    <mergeCell ref="H7:I7"/>
    <mergeCell ref="H8:I8"/>
    <mergeCell ref="H9:I9"/>
    <mergeCell ref="J7:K7"/>
    <mergeCell ref="J8:K8"/>
    <mergeCell ref="J9:K9"/>
    <mergeCell ref="D8:E8"/>
    <mergeCell ref="D9:E9"/>
    <mergeCell ref="F7:G7"/>
    <mergeCell ref="F8:G8"/>
    <mergeCell ref="F9:G9"/>
    <mergeCell ref="N4:O4"/>
    <mergeCell ref="N5:O5"/>
    <mergeCell ref="P4:Q4"/>
    <mergeCell ref="P5:Q5"/>
    <mergeCell ref="D7:E7"/>
    <mergeCell ref="B2:Q2"/>
    <mergeCell ref="D3:Q3"/>
    <mergeCell ref="B6:C6"/>
    <mergeCell ref="D4:E4"/>
    <mergeCell ref="D5:E5"/>
    <mergeCell ref="F4:G4"/>
    <mergeCell ref="F5:G5"/>
    <mergeCell ref="H4:I4"/>
    <mergeCell ref="H5:I5"/>
    <mergeCell ref="J4:K4"/>
    <mergeCell ref="J5:K5"/>
    <mergeCell ref="L4:M4"/>
    <mergeCell ref="L5:M5"/>
    <mergeCell ref="P7:Q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Expense Cat</vt:lpstr>
      <vt:lpstr>PRC Methods</vt:lpstr>
      <vt:lpstr>Response Stats</vt:lpstr>
      <vt:lpstr>Base CaseOLD</vt:lpstr>
      <vt:lpstr>CompetitiveOLD</vt:lpstr>
      <vt:lpstr>HistoricalOLD</vt:lpstr>
      <vt:lpstr>All CasesOLD</vt:lpstr>
      <vt:lpstr>TEMP2</vt:lpstr>
      <vt:lpstr>STD20</vt:lpstr>
      <vt:lpstr>STD30</vt:lpstr>
      <vt:lpstr>Temp</vt:lpstr>
      <vt:lpstr>Custom Case</vt:lpstr>
      <vt:lpstr>Custom - Sensitivity</vt:lpstr>
      <vt:lpstr>Main Cases</vt:lpstr>
      <vt:lpstr>Charts - Idvl</vt:lpstr>
      <vt:lpstr>Charts - Contrib</vt:lpstr>
      <vt:lpstr>Historical - Sensitivity OLD</vt:lpstr>
      <vt:lpstr>Graph</vt:lpstr>
      <vt:lpstr>'Custom Case'!Print_Area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2013-05-29T13:41:07Z</dcterms:modified>
</cp:coreProperties>
</file>