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5"/>
  </bookViews>
  <sheets>
    <sheet name="MRK Spends" sheetId="4" r:id="rId1"/>
    <sheet name="MRK Spends - 2" sheetId="7" r:id="rId2"/>
    <sheet name="Match" sheetId="1" r:id="rId3"/>
    <sheet name="CSD Raw1" sheetId="3" r:id="rId4"/>
    <sheet name="CSD Selected" sheetId="6" r:id="rId5"/>
    <sheet name="CSD Selected - 2" sheetId="8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BK12" i="8" l="1"/>
  <c r="BJ12" i="8"/>
  <c r="BI12" i="8"/>
  <c r="BH12" i="8"/>
  <c r="BK11" i="8"/>
  <c r="BJ11" i="8"/>
  <c r="BI11" i="8"/>
  <c r="BH11" i="8"/>
  <c r="BK10" i="8"/>
  <c r="BJ10" i="8"/>
  <c r="BI10" i="8"/>
  <c r="BH10" i="8"/>
  <c r="BK9" i="8"/>
  <c r="BJ9" i="8"/>
  <c r="BI9" i="8"/>
  <c r="BH9" i="8"/>
  <c r="BK8" i="8"/>
  <c r="BJ8" i="8"/>
  <c r="BI8" i="8"/>
  <c r="BH8" i="8"/>
  <c r="BK7" i="8"/>
  <c r="BJ7" i="8"/>
  <c r="BI7" i="8"/>
  <c r="BH7" i="8"/>
  <c r="BK6" i="8"/>
  <c r="BJ6" i="8"/>
  <c r="BI6" i="8"/>
  <c r="BH6" i="8"/>
  <c r="BK5" i="8"/>
  <c r="BJ5" i="8"/>
  <c r="BI5" i="8"/>
  <c r="BH5" i="8"/>
  <c r="BK4" i="8"/>
  <c r="BJ4" i="8"/>
  <c r="BI4" i="8"/>
  <c r="BH4" i="8"/>
  <c r="BK21" i="8"/>
  <c r="BJ21" i="8"/>
  <c r="BI21" i="8"/>
  <c r="BH21" i="8"/>
  <c r="BK20" i="8"/>
  <c r="BJ20" i="8"/>
  <c r="BI20" i="8"/>
  <c r="BH20" i="8"/>
  <c r="BK19" i="8"/>
  <c r="BJ19" i="8"/>
  <c r="BI19" i="8"/>
  <c r="BH19" i="8"/>
  <c r="BK18" i="8"/>
  <c r="BJ18" i="8"/>
  <c r="BI18" i="8"/>
  <c r="BH18" i="8"/>
  <c r="BK17" i="8"/>
  <c r="BJ17" i="8"/>
  <c r="BI17" i="8"/>
  <c r="BH17" i="8"/>
  <c r="BK16" i="8"/>
  <c r="BJ16" i="8"/>
  <c r="BI16" i="8"/>
  <c r="BH16" i="8"/>
  <c r="BK15" i="8"/>
  <c r="BJ15" i="8"/>
  <c r="BI15" i="8"/>
  <c r="BH15" i="8"/>
  <c r="BK14" i="8"/>
  <c r="BJ14" i="8"/>
  <c r="BI14" i="8"/>
  <c r="BH14" i="8"/>
  <c r="BK13" i="8"/>
  <c r="BJ13" i="8"/>
  <c r="BI13" i="8"/>
  <c r="BH13" i="8"/>
  <c r="BF12" i="8"/>
  <c r="BE12" i="8"/>
  <c r="BD12" i="8"/>
  <c r="BF11" i="8"/>
  <c r="BE11" i="8"/>
  <c r="BD11" i="8"/>
  <c r="BF10" i="8"/>
  <c r="BE10" i="8"/>
  <c r="BD10" i="8"/>
  <c r="BF9" i="8"/>
  <c r="BE9" i="8"/>
  <c r="BD9" i="8"/>
  <c r="BF8" i="8"/>
  <c r="BE8" i="8"/>
  <c r="BD8" i="8"/>
  <c r="BF7" i="8"/>
  <c r="BE7" i="8"/>
  <c r="BD7" i="8"/>
  <c r="BF6" i="8"/>
  <c r="BE6" i="8"/>
  <c r="BD6" i="8"/>
  <c r="BF5" i="8"/>
  <c r="BE5" i="8"/>
  <c r="BD5" i="8"/>
  <c r="BF4" i="8"/>
  <c r="BE4" i="8"/>
  <c r="BD4" i="8"/>
  <c r="BF21" i="8"/>
  <c r="BE21" i="8"/>
  <c r="BD21" i="8"/>
  <c r="BF20" i="8"/>
  <c r="BE20" i="8"/>
  <c r="BD20" i="8"/>
  <c r="BF19" i="8"/>
  <c r="BE19" i="8"/>
  <c r="BD19" i="8"/>
  <c r="BF18" i="8"/>
  <c r="BE18" i="8"/>
  <c r="BD18" i="8"/>
  <c r="BF17" i="8"/>
  <c r="BE17" i="8"/>
  <c r="BD17" i="8"/>
  <c r="BF16" i="8"/>
  <c r="BE16" i="8"/>
  <c r="BD16" i="8"/>
  <c r="BF15" i="8"/>
  <c r="BE15" i="8"/>
  <c r="BD15" i="8"/>
  <c r="BF14" i="8"/>
  <c r="BE14" i="8"/>
  <c r="BD14" i="8"/>
  <c r="BF13" i="8"/>
  <c r="BE13" i="8"/>
  <c r="BD13" i="8"/>
  <c r="AZ21" i="8"/>
  <c r="AY21" i="8"/>
  <c r="AX21" i="8"/>
  <c r="AW21" i="8"/>
  <c r="AV21" i="8"/>
  <c r="AZ19" i="8"/>
  <c r="AY19" i="8"/>
  <c r="AX19" i="8"/>
  <c r="AW19" i="8"/>
  <c r="AV19" i="8"/>
  <c r="AZ18" i="8"/>
  <c r="AY18" i="8"/>
  <c r="AX18" i="8"/>
  <c r="AW18" i="8"/>
  <c r="AV18" i="8"/>
  <c r="AZ16" i="8"/>
  <c r="AY16" i="8"/>
  <c r="AX16" i="8"/>
  <c r="AW16" i="8"/>
  <c r="AV16" i="8"/>
  <c r="AZ15" i="8"/>
  <c r="AY15" i="8"/>
  <c r="AX15" i="8"/>
  <c r="AW15" i="8"/>
  <c r="AV15" i="8"/>
  <c r="AZ14" i="8"/>
  <c r="AY14" i="8"/>
  <c r="AX14" i="8"/>
  <c r="AW14" i="8"/>
  <c r="AV14" i="8"/>
  <c r="AZ13" i="8"/>
  <c r="AY13" i="8"/>
  <c r="AX13" i="8"/>
  <c r="AW13" i="8"/>
  <c r="AV13" i="8"/>
  <c r="K21" i="8"/>
  <c r="J21" i="8"/>
  <c r="I21" i="8"/>
  <c r="H21" i="8"/>
  <c r="G21" i="8"/>
  <c r="F21" i="8"/>
  <c r="E21" i="8"/>
  <c r="D21" i="8"/>
  <c r="C21" i="8"/>
  <c r="K20" i="8"/>
  <c r="J20" i="8"/>
  <c r="I20" i="8"/>
  <c r="H20" i="8"/>
  <c r="G20" i="8"/>
  <c r="F20" i="8"/>
  <c r="E20" i="8"/>
  <c r="D20" i="8"/>
  <c r="C20" i="8"/>
  <c r="K19" i="8"/>
  <c r="J19" i="8"/>
  <c r="I19" i="8"/>
  <c r="H19" i="8"/>
  <c r="G19" i="8"/>
  <c r="F19" i="8"/>
  <c r="E19" i="8"/>
  <c r="D19" i="8"/>
  <c r="C19" i="8"/>
  <c r="K18" i="8"/>
  <c r="J18" i="8"/>
  <c r="I18" i="8"/>
  <c r="H18" i="8"/>
  <c r="G18" i="8"/>
  <c r="F18" i="8"/>
  <c r="E18" i="8"/>
  <c r="D18" i="8"/>
  <c r="C18" i="8"/>
  <c r="K17" i="8"/>
  <c r="J17" i="8"/>
  <c r="I17" i="8"/>
  <c r="H17" i="8"/>
  <c r="G17" i="8"/>
  <c r="F17" i="8"/>
  <c r="E17" i="8"/>
  <c r="D17" i="8"/>
  <c r="C17" i="8"/>
  <c r="K16" i="8"/>
  <c r="J16" i="8"/>
  <c r="I16" i="8"/>
  <c r="H16" i="8"/>
  <c r="G16" i="8"/>
  <c r="F16" i="8"/>
  <c r="E16" i="8"/>
  <c r="D16" i="8"/>
  <c r="C16" i="8"/>
  <c r="K15" i="8"/>
  <c r="J15" i="8"/>
  <c r="I15" i="8"/>
  <c r="H15" i="8"/>
  <c r="G15" i="8"/>
  <c r="F15" i="8"/>
  <c r="E15" i="8"/>
  <c r="D15" i="8"/>
  <c r="C15" i="8"/>
  <c r="K14" i="8"/>
  <c r="J14" i="8"/>
  <c r="I14" i="8"/>
  <c r="H14" i="8"/>
  <c r="G14" i="8"/>
  <c r="F14" i="8"/>
  <c r="E14" i="8"/>
  <c r="D14" i="8"/>
  <c r="C14" i="8"/>
  <c r="K13" i="8"/>
  <c r="J13" i="8"/>
  <c r="V13" i="8" s="1"/>
  <c r="I13" i="8"/>
  <c r="U13" i="8" s="1"/>
  <c r="H13" i="8"/>
  <c r="G13" i="8"/>
  <c r="F13" i="8"/>
  <c r="E13" i="8"/>
  <c r="Q13" i="8" s="1"/>
  <c r="D13" i="8"/>
  <c r="C13" i="8"/>
  <c r="K12" i="8"/>
  <c r="J12" i="8"/>
  <c r="I12" i="8"/>
  <c r="H12" i="8"/>
  <c r="G12" i="8"/>
  <c r="F12" i="8"/>
  <c r="E12" i="8"/>
  <c r="D12" i="8"/>
  <c r="C12" i="8"/>
  <c r="K11" i="8"/>
  <c r="J11" i="8"/>
  <c r="I11" i="8"/>
  <c r="H11" i="8"/>
  <c r="G11" i="8"/>
  <c r="F11" i="8"/>
  <c r="E11" i="8"/>
  <c r="D11" i="8"/>
  <c r="C11" i="8"/>
  <c r="K10" i="8"/>
  <c r="J10" i="8"/>
  <c r="I10" i="8"/>
  <c r="H10" i="8"/>
  <c r="G10" i="8"/>
  <c r="F10" i="8"/>
  <c r="E10" i="8"/>
  <c r="D10" i="8"/>
  <c r="C10" i="8"/>
  <c r="K9" i="8"/>
  <c r="J9" i="8"/>
  <c r="I9" i="8"/>
  <c r="H9" i="8"/>
  <c r="G9" i="8"/>
  <c r="F9" i="8"/>
  <c r="E9" i="8"/>
  <c r="D9" i="8"/>
  <c r="C9" i="8"/>
  <c r="K8" i="8"/>
  <c r="J8" i="8"/>
  <c r="I8" i="8"/>
  <c r="H8" i="8"/>
  <c r="G8" i="8"/>
  <c r="F8" i="8"/>
  <c r="E8" i="8"/>
  <c r="D8" i="8"/>
  <c r="C8" i="8"/>
  <c r="K7" i="8"/>
  <c r="J7" i="8"/>
  <c r="I7" i="8"/>
  <c r="H7" i="8"/>
  <c r="G7" i="8"/>
  <c r="F7" i="8"/>
  <c r="E7" i="8"/>
  <c r="D7" i="8"/>
  <c r="C7" i="8"/>
  <c r="K6" i="8"/>
  <c r="J6" i="8"/>
  <c r="I6" i="8"/>
  <c r="H6" i="8"/>
  <c r="G6" i="8"/>
  <c r="F6" i="8"/>
  <c r="E6" i="8"/>
  <c r="D6" i="8"/>
  <c r="C6" i="8"/>
  <c r="K5" i="8"/>
  <c r="J5" i="8"/>
  <c r="I5" i="8"/>
  <c r="H5" i="8"/>
  <c r="G5" i="8"/>
  <c r="F5" i="8"/>
  <c r="E5" i="8"/>
  <c r="D5" i="8"/>
  <c r="C5" i="8"/>
  <c r="K4" i="8"/>
  <c r="J4" i="8"/>
  <c r="I4" i="8"/>
  <c r="H4" i="8"/>
  <c r="G4" i="8"/>
  <c r="F4" i="8"/>
  <c r="AD4" i="8" s="1"/>
  <c r="E4" i="8"/>
  <c r="D4" i="8"/>
  <c r="C4" i="8"/>
  <c r="AC18" i="8" l="1"/>
  <c r="P16" i="8"/>
  <c r="T16" i="8"/>
  <c r="V18" i="8"/>
  <c r="AG4" i="8"/>
  <c r="AH9" i="8"/>
  <c r="V15" i="8"/>
  <c r="AH17" i="8"/>
  <c r="AC20" i="8"/>
  <c r="AL9" i="8"/>
  <c r="AH18" i="8"/>
  <c r="AH6" i="8"/>
  <c r="AE7" i="8"/>
  <c r="AE8" i="8"/>
  <c r="AH15" i="8"/>
  <c r="AC17" i="8"/>
  <c r="P19" i="8"/>
  <c r="T19" i="8"/>
  <c r="AA20" i="8"/>
  <c r="AB12" i="8"/>
  <c r="Q15" i="8"/>
  <c r="U15" i="8"/>
  <c r="Q19" i="8"/>
  <c r="U19" i="8"/>
  <c r="AE21" i="8"/>
  <c r="AC12" i="8"/>
  <c r="W21" i="8"/>
  <c r="R13" i="8"/>
  <c r="AA14" i="8"/>
  <c r="W14" i="8"/>
  <c r="AC15" i="8"/>
  <c r="R18" i="8"/>
  <c r="AH5" i="8"/>
  <c r="AL5" i="8"/>
  <c r="AG5" i="8"/>
  <c r="AK7" i="8"/>
  <c r="P14" i="8"/>
  <c r="T14" i="8"/>
  <c r="AC14" i="8"/>
  <c r="R15" i="8"/>
  <c r="AA16" i="8"/>
  <c r="W16" i="8"/>
  <c r="AA18" i="8"/>
  <c r="AE18" i="8"/>
  <c r="W18" i="8"/>
  <c r="AC19" i="8"/>
  <c r="AJ20" i="8"/>
  <c r="AG9" i="8"/>
  <c r="AC13" i="8"/>
  <c r="AG8" i="8"/>
  <c r="AH12" i="8"/>
  <c r="AE4" i="8"/>
  <c r="AD7" i="8"/>
  <c r="AH13" i="8"/>
  <c r="AC16" i="8"/>
  <c r="AK20" i="8"/>
  <c r="AL6" i="8"/>
  <c r="AA10" i="8"/>
  <c r="AL10" i="8"/>
  <c r="AA13" i="8"/>
  <c r="AE13" i="8"/>
  <c r="W13" i="8"/>
  <c r="Q14" i="8"/>
  <c r="U14" i="8"/>
  <c r="AA15" i="8"/>
  <c r="AE15" i="8"/>
  <c r="W15" i="8"/>
  <c r="Q16" i="8"/>
  <c r="U16" i="8"/>
  <c r="AA17" i="8"/>
  <c r="AE17" i="8"/>
  <c r="P18" i="8"/>
  <c r="T18" i="8"/>
  <c r="AL18" i="8"/>
  <c r="V19" i="8"/>
  <c r="AH20" i="8"/>
  <c r="AL20" i="8"/>
  <c r="AC21" i="8"/>
  <c r="U21" i="8"/>
  <c r="AD8" i="8"/>
  <c r="AB11" i="8"/>
  <c r="AL11" i="8"/>
  <c r="AA12" i="8"/>
  <c r="AE12" i="8"/>
  <c r="P13" i="8"/>
  <c r="T13" i="8"/>
  <c r="AL13" i="8"/>
  <c r="V14" i="8"/>
  <c r="P15" i="8"/>
  <c r="T15" i="8"/>
  <c r="AL15" i="8"/>
  <c r="V16" i="8"/>
  <c r="AB17" i="8"/>
  <c r="Q18" i="8"/>
  <c r="U18" i="8"/>
  <c r="AA19" i="8"/>
  <c r="W19" i="8"/>
  <c r="AI20" i="8"/>
  <c r="R21" i="8"/>
  <c r="V21" i="8"/>
  <c r="AJ6" i="8"/>
  <c r="AJ14" i="8"/>
  <c r="AD14" i="8"/>
  <c r="AJ19" i="8"/>
  <c r="AD19" i="8"/>
  <c r="AA5" i="8"/>
  <c r="AC6" i="8"/>
  <c r="AI6" i="8"/>
  <c r="AB6" i="8"/>
  <c r="AJ9" i="8"/>
  <c r="AE10" i="8"/>
  <c r="AC4" i="8"/>
  <c r="AI4" i="8"/>
  <c r="AB4" i="8"/>
  <c r="AK4" i="8"/>
  <c r="AD5" i="8"/>
  <c r="AE5" i="8"/>
  <c r="AG6" i="8"/>
  <c r="AH7" i="8"/>
  <c r="AL7" i="8"/>
  <c r="AA7" i="8"/>
  <c r="AJ7" i="8"/>
  <c r="AC8" i="8"/>
  <c r="AI8" i="8"/>
  <c r="AB8" i="8"/>
  <c r="AK8" i="8"/>
  <c r="AD9" i="8"/>
  <c r="AE9" i="8"/>
  <c r="AG11" i="8"/>
  <c r="AK11" i="8"/>
  <c r="AH21" i="8"/>
  <c r="AK21" i="8"/>
  <c r="AB21" i="8"/>
  <c r="P21" i="8"/>
  <c r="AG21" i="8"/>
  <c r="AL21" i="8"/>
  <c r="AA6" i="8"/>
  <c r="AC7" i="8"/>
  <c r="AI7" i="8"/>
  <c r="AB7" i="8"/>
  <c r="AH10" i="8"/>
  <c r="AG10" i="8"/>
  <c r="AK10" i="8"/>
  <c r="AB10" i="8"/>
  <c r="AA11" i="8"/>
  <c r="AJ16" i="8"/>
  <c r="AD16" i="8"/>
  <c r="AJ5" i="8"/>
  <c r="AK6" i="8"/>
  <c r="AA9" i="8"/>
  <c r="AC10" i="8"/>
  <c r="AI10" i="8"/>
  <c r="AC11" i="8"/>
  <c r="AH11" i="8"/>
  <c r="AE14" i="8"/>
  <c r="AH14" i="8"/>
  <c r="AE16" i="8"/>
  <c r="AH16" i="8"/>
  <c r="AE19" i="8"/>
  <c r="AH19" i="8"/>
  <c r="AH4" i="8"/>
  <c r="AL4" i="8"/>
  <c r="AA4" i="8"/>
  <c r="AJ4" i="8"/>
  <c r="AC5" i="8"/>
  <c r="AI5" i="8"/>
  <c r="AB5" i="8"/>
  <c r="AK5" i="8"/>
  <c r="AD6" i="8"/>
  <c r="AE6" i="8"/>
  <c r="AG7" i="8"/>
  <c r="AH8" i="8"/>
  <c r="AL8" i="8"/>
  <c r="AA8" i="8"/>
  <c r="AJ8" i="8"/>
  <c r="AC9" i="8"/>
  <c r="AI9" i="8"/>
  <c r="AB9" i="8"/>
  <c r="AK9" i="8"/>
  <c r="AD10" i="8"/>
  <c r="AJ10" i="8"/>
  <c r="AJ11" i="8"/>
  <c r="AJ12" i="8"/>
  <c r="AD12" i="8"/>
  <c r="AL12" i="8"/>
  <c r="AJ13" i="8"/>
  <c r="AD13" i="8"/>
  <c r="R14" i="8"/>
  <c r="AL14" i="8"/>
  <c r="AJ15" i="8"/>
  <c r="AD15" i="8"/>
  <c r="R16" i="8"/>
  <c r="AL16" i="8"/>
  <c r="AJ17" i="8"/>
  <c r="AD17" i="8"/>
  <c r="AL17" i="8"/>
  <c r="AJ18" i="8"/>
  <c r="AD18" i="8"/>
  <c r="R19" i="8"/>
  <c r="AL19" i="8"/>
  <c r="AA21" i="8"/>
  <c r="S13" i="8"/>
  <c r="S14" i="8"/>
  <c r="S15" i="8"/>
  <c r="AI15" i="8"/>
  <c r="S16" i="8"/>
  <c r="AI17" i="8"/>
  <c r="AI18" i="8"/>
  <c r="S19" i="8"/>
  <c r="AI19" i="8"/>
  <c r="AG20" i="8"/>
  <c r="AG12" i="8"/>
  <c r="AK12" i="8"/>
  <c r="AB13" i="8"/>
  <c r="AG13" i="8"/>
  <c r="AK13" i="8"/>
  <c r="AB14" i="8"/>
  <c r="AG14" i="8"/>
  <c r="AK14" i="8"/>
  <c r="AB15" i="8"/>
  <c r="AG15" i="8"/>
  <c r="AK15" i="8"/>
  <c r="AB16" i="8"/>
  <c r="AG16" i="8"/>
  <c r="AK16" i="8"/>
  <c r="AG17" i="8"/>
  <c r="AK17" i="8"/>
  <c r="AB18" i="8"/>
  <c r="AG18" i="8"/>
  <c r="AK18" i="8"/>
  <c r="AB19" i="8"/>
  <c r="AG19" i="8"/>
  <c r="AK19" i="8"/>
  <c r="AB20" i="8"/>
  <c r="S21" i="8"/>
  <c r="AD21" i="8"/>
  <c r="AI21" i="8"/>
  <c r="T21" i="8"/>
  <c r="AJ21" i="8"/>
  <c r="AI11" i="8"/>
  <c r="AI12" i="8"/>
  <c r="AI13" i="8"/>
  <c r="AI14" i="8"/>
  <c r="AI16" i="8"/>
  <c r="S18" i="8"/>
  <c r="Q21" i="8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C141" i="7"/>
  <c r="C140" i="7"/>
  <c r="C139" i="7"/>
  <c r="C138" i="7"/>
  <c r="C137" i="7"/>
  <c r="C136" i="7"/>
  <c r="C135" i="7"/>
  <c r="C134" i="7"/>
  <c r="C133" i="7"/>
  <c r="C132" i="7"/>
  <c r="B140" i="7"/>
  <c r="B139" i="7"/>
  <c r="B138" i="7"/>
  <c r="B137" i="7"/>
  <c r="B136" i="7"/>
  <c r="B135" i="7"/>
  <c r="B134" i="7"/>
  <c r="B133" i="7"/>
  <c r="B132" i="7"/>
  <c r="B141" i="7" s="1"/>
  <c r="B153" i="7"/>
  <c r="D140" i="7"/>
  <c r="D139" i="7"/>
  <c r="E138" i="7"/>
  <c r="F138" i="7" s="1"/>
  <c r="D138" i="7"/>
  <c r="D137" i="7"/>
  <c r="D136" i="7"/>
  <c r="D135" i="7"/>
  <c r="E135" i="7" s="1"/>
  <c r="F135" i="7" s="1"/>
  <c r="D134" i="7"/>
  <c r="D133" i="7"/>
  <c r="D132" i="7"/>
  <c r="D114" i="7"/>
  <c r="D113" i="7"/>
  <c r="D112" i="7"/>
  <c r="D111" i="7"/>
  <c r="D110" i="7"/>
  <c r="D109" i="7"/>
  <c r="D108" i="7"/>
  <c r="D107" i="7"/>
  <c r="D115" i="7" s="1"/>
  <c r="D106" i="7"/>
  <c r="D88" i="7"/>
  <c r="D87" i="7"/>
  <c r="E87" i="7" s="1"/>
  <c r="F87" i="7" s="1"/>
  <c r="D86" i="7"/>
  <c r="D85" i="7"/>
  <c r="D84" i="7"/>
  <c r="D83" i="7"/>
  <c r="E83" i="7" s="1"/>
  <c r="F83" i="7" s="1"/>
  <c r="D82" i="7"/>
  <c r="D81" i="7"/>
  <c r="E81" i="7" s="1"/>
  <c r="F81" i="7" s="1"/>
  <c r="D80" i="7"/>
  <c r="D63" i="7"/>
  <c r="D62" i="7"/>
  <c r="D61" i="7"/>
  <c r="D60" i="7"/>
  <c r="D59" i="7"/>
  <c r="D58" i="7"/>
  <c r="D57" i="7"/>
  <c r="D56" i="7"/>
  <c r="D55" i="7"/>
  <c r="D54" i="7"/>
  <c r="C114" i="7"/>
  <c r="C112" i="7"/>
  <c r="C108" i="7"/>
  <c r="C110" i="7"/>
  <c r="C106" i="7"/>
  <c r="B127" i="7"/>
  <c r="C113" i="7"/>
  <c r="C111" i="7"/>
  <c r="C109" i="7"/>
  <c r="C107" i="7"/>
  <c r="B101" i="7"/>
  <c r="B89" i="7"/>
  <c r="C89" i="7" s="1"/>
  <c r="C88" i="7"/>
  <c r="C87" i="7"/>
  <c r="E86" i="7"/>
  <c r="F86" i="7" s="1"/>
  <c r="C86" i="7"/>
  <c r="C85" i="7"/>
  <c r="E84" i="7"/>
  <c r="C84" i="7"/>
  <c r="C83" i="7"/>
  <c r="E82" i="7"/>
  <c r="F82" i="7" s="1"/>
  <c r="C82" i="7"/>
  <c r="C81" i="7"/>
  <c r="E80" i="7"/>
  <c r="F80" i="7" s="1"/>
  <c r="C80" i="7"/>
  <c r="B75" i="7"/>
  <c r="B63" i="7"/>
  <c r="C63" i="7" s="1"/>
  <c r="C62" i="7"/>
  <c r="C74" i="7" s="1"/>
  <c r="C61" i="7"/>
  <c r="C73" i="7" s="1"/>
  <c r="C60" i="7"/>
  <c r="C72" i="7" s="1"/>
  <c r="C59" i="7"/>
  <c r="C71" i="7" s="1"/>
  <c r="C58" i="7"/>
  <c r="C70" i="7" s="1"/>
  <c r="C57" i="7"/>
  <c r="C69" i="7" s="1"/>
  <c r="C56" i="7"/>
  <c r="C68" i="7" s="1"/>
  <c r="C55" i="7"/>
  <c r="C67" i="7" s="1"/>
  <c r="C54" i="7"/>
  <c r="C66" i="7" s="1"/>
  <c r="C75" i="7" s="1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Q18" i="7"/>
  <c r="M18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H18" i="7" s="1"/>
  <c r="G14" i="7"/>
  <c r="F14" i="7"/>
  <c r="E14" i="7"/>
  <c r="E18" i="7" s="1"/>
  <c r="D14" i="7"/>
  <c r="C14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E149" i="7" l="1"/>
  <c r="F149" i="7" s="1"/>
  <c r="C153" i="7"/>
  <c r="E133" i="7"/>
  <c r="F133" i="7" s="1"/>
  <c r="E137" i="7"/>
  <c r="F137" i="7" s="1"/>
  <c r="E152" i="7"/>
  <c r="F152" i="7" s="1"/>
  <c r="E134" i="7"/>
  <c r="F134" i="7" s="1"/>
  <c r="E136" i="7"/>
  <c r="E140" i="7"/>
  <c r="F140" i="7" s="1"/>
  <c r="E139" i="7"/>
  <c r="F139" i="7" s="1"/>
  <c r="E132" i="7"/>
  <c r="F132" i="7" s="1"/>
  <c r="E150" i="7"/>
  <c r="F150" i="7" s="1"/>
  <c r="E151" i="7"/>
  <c r="F151" i="7" s="1"/>
  <c r="D141" i="7"/>
  <c r="E141" i="7" s="1"/>
  <c r="F141" i="7" s="1"/>
  <c r="E145" i="7"/>
  <c r="F145" i="7" s="1"/>
  <c r="E146" i="7"/>
  <c r="F146" i="7" s="1"/>
  <c r="E147" i="7"/>
  <c r="F147" i="7" s="1"/>
  <c r="E148" i="7"/>
  <c r="D89" i="7"/>
  <c r="E98" i="7"/>
  <c r="F98" i="7" s="1"/>
  <c r="E97" i="7"/>
  <c r="F97" i="7" s="1"/>
  <c r="E123" i="7"/>
  <c r="F123" i="7" s="1"/>
  <c r="E107" i="7"/>
  <c r="F107" i="7" s="1"/>
  <c r="E109" i="7"/>
  <c r="F109" i="7" s="1"/>
  <c r="E113" i="7"/>
  <c r="F113" i="7" s="1"/>
  <c r="E126" i="7"/>
  <c r="F126" i="7" s="1"/>
  <c r="E114" i="7"/>
  <c r="F114" i="7" s="1"/>
  <c r="E108" i="7"/>
  <c r="F108" i="7" s="1"/>
  <c r="E110" i="7"/>
  <c r="E124" i="7"/>
  <c r="F124" i="7" s="1"/>
  <c r="B115" i="7"/>
  <c r="C115" i="7" s="1"/>
  <c r="E115" i="7" s="1"/>
  <c r="F115" i="7" s="1"/>
  <c r="E106" i="7"/>
  <c r="F106" i="7" s="1"/>
  <c r="E112" i="7"/>
  <c r="F112" i="7" s="1"/>
  <c r="E111" i="7"/>
  <c r="F111" i="7" s="1"/>
  <c r="E85" i="7"/>
  <c r="F85" i="7" s="1"/>
  <c r="E100" i="7"/>
  <c r="F100" i="7" s="1"/>
  <c r="E88" i="7"/>
  <c r="F88" i="7" s="1"/>
  <c r="E125" i="7"/>
  <c r="F125" i="7" s="1"/>
  <c r="E119" i="7"/>
  <c r="F119" i="7" s="1"/>
  <c r="E120" i="7"/>
  <c r="F120" i="7" s="1"/>
  <c r="E121" i="7"/>
  <c r="F121" i="7" s="1"/>
  <c r="E122" i="7"/>
  <c r="C101" i="7"/>
  <c r="E99" i="7"/>
  <c r="F99" i="7" s="1"/>
  <c r="E89" i="7"/>
  <c r="F89" i="7" s="1"/>
  <c r="E93" i="7"/>
  <c r="F93" i="7" s="1"/>
  <c r="E94" i="7"/>
  <c r="F94" i="7" s="1"/>
  <c r="E95" i="7"/>
  <c r="F95" i="7" s="1"/>
  <c r="E96" i="7"/>
  <c r="L37" i="7"/>
  <c r="Q28" i="7"/>
  <c r="P33" i="7"/>
  <c r="W12" i="7"/>
  <c r="H38" i="7" s="1"/>
  <c r="R39" i="7"/>
  <c r="K46" i="7"/>
  <c r="W20" i="7"/>
  <c r="H46" i="7" s="1"/>
  <c r="F47" i="7"/>
  <c r="L38" i="7"/>
  <c r="W16" i="7"/>
  <c r="H42" i="7" s="1"/>
  <c r="M36" i="7"/>
  <c r="P39" i="7"/>
  <c r="P40" i="7"/>
  <c r="P41" i="7"/>
  <c r="D42" i="7"/>
  <c r="L42" i="7"/>
  <c r="P42" i="7"/>
  <c r="L19" i="7"/>
  <c r="L36" i="7"/>
  <c r="C42" i="7"/>
  <c r="G42" i="7"/>
  <c r="O42" i="7"/>
  <c r="D46" i="7"/>
  <c r="L46" i="7"/>
  <c r="T46" i="7"/>
  <c r="W4" i="7"/>
  <c r="P28" i="7"/>
  <c r="S34" i="7"/>
  <c r="W8" i="7"/>
  <c r="L34" i="7" s="1"/>
  <c r="V35" i="7"/>
  <c r="Q40" i="7"/>
  <c r="I18" i="7"/>
  <c r="P19" i="7"/>
  <c r="W3" i="7"/>
  <c r="Q29" i="7" s="1"/>
  <c r="O33" i="7"/>
  <c r="W7" i="7"/>
  <c r="S33" i="7" s="1"/>
  <c r="N34" i="7"/>
  <c r="R34" i="7"/>
  <c r="V34" i="7"/>
  <c r="Q35" i="7"/>
  <c r="O37" i="7"/>
  <c r="S37" i="7"/>
  <c r="W11" i="7"/>
  <c r="K37" i="7" s="1"/>
  <c r="N38" i="7"/>
  <c r="M39" i="7"/>
  <c r="G41" i="7"/>
  <c r="K41" i="7"/>
  <c r="O41" i="7"/>
  <c r="W15" i="7"/>
  <c r="H41" i="7" s="1"/>
  <c r="F42" i="7"/>
  <c r="J42" i="7"/>
  <c r="N42" i="7"/>
  <c r="R42" i="7"/>
  <c r="D18" i="7"/>
  <c r="L18" i="7"/>
  <c r="P18" i="7"/>
  <c r="K19" i="7"/>
  <c r="O19" i="7"/>
  <c r="F46" i="7"/>
  <c r="J46" i="7"/>
  <c r="N46" i="7"/>
  <c r="R46" i="7"/>
  <c r="V46" i="7"/>
  <c r="I47" i="7"/>
  <c r="E63" i="7"/>
  <c r="F63" i="7" s="1"/>
  <c r="W5" i="7"/>
  <c r="P31" i="7" s="1"/>
  <c r="M33" i="7"/>
  <c r="Q33" i="7"/>
  <c r="U33" i="7"/>
  <c r="O35" i="7"/>
  <c r="W9" i="7"/>
  <c r="P35" i="7" s="1"/>
  <c r="N36" i="7"/>
  <c r="M37" i="7"/>
  <c r="Q37" i="7"/>
  <c r="U37" i="7"/>
  <c r="K39" i="7"/>
  <c r="O39" i="7"/>
  <c r="W13" i="7"/>
  <c r="H39" i="7" s="1"/>
  <c r="J40" i="7"/>
  <c r="N40" i="7"/>
  <c r="E41" i="7"/>
  <c r="I41" i="7"/>
  <c r="M41" i="7"/>
  <c r="Q41" i="7"/>
  <c r="W17" i="7"/>
  <c r="P43" i="7" s="1"/>
  <c r="F18" i="7"/>
  <c r="J18" i="7"/>
  <c r="N18" i="7"/>
  <c r="R18" i="7"/>
  <c r="M19" i="7"/>
  <c r="Q19" i="7"/>
  <c r="G47" i="7"/>
  <c r="W21" i="7"/>
  <c r="D47" i="7" s="1"/>
  <c r="N28" i="7"/>
  <c r="V28" i="7"/>
  <c r="W2" i="7"/>
  <c r="S28" i="7" s="1"/>
  <c r="R29" i="7"/>
  <c r="U30" i="7"/>
  <c r="W6" i="7"/>
  <c r="T32" i="7" s="1"/>
  <c r="N33" i="7"/>
  <c r="R33" i="7"/>
  <c r="V33" i="7"/>
  <c r="M34" i="7"/>
  <c r="Q34" i="7"/>
  <c r="U34" i="7"/>
  <c r="K36" i="7"/>
  <c r="O36" i="7"/>
  <c r="W10" i="7"/>
  <c r="P36" i="7" s="1"/>
  <c r="N37" i="7"/>
  <c r="R37" i="7"/>
  <c r="V37" i="7"/>
  <c r="M38" i="7"/>
  <c r="G40" i="7"/>
  <c r="K40" i="7"/>
  <c r="O40" i="7"/>
  <c r="W14" i="7"/>
  <c r="H40" i="7" s="1"/>
  <c r="F41" i="7"/>
  <c r="J41" i="7"/>
  <c r="N41" i="7"/>
  <c r="R41" i="7"/>
  <c r="E42" i="7"/>
  <c r="I42" i="7"/>
  <c r="M42" i="7"/>
  <c r="Q42" i="7"/>
  <c r="C18" i="7"/>
  <c r="G18" i="7"/>
  <c r="K18" i="7"/>
  <c r="O18" i="7"/>
  <c r="N19" i="7"/>
  <c r="R19" i="7"/>
  <c r="E46" i="7"/>
  <c r="I46" i="7"/>
  <c r="M46" i="7"/>
  <c r="Q46" i="7"/>
  <c r="U46" i="7"/>
  <c r="W22" i="7"/>
  <c r="D48" i="7" s="1"/>
  <c r="C75" i="4"/>
  <c r="C74" i="4"/>
  <c r="C73" i="4"/>
  <c r="C72" i="4"/>
  <c r="C71" i="4"/>
  <c r="C70" i="4"/>
  <c r="C69" i="4"/>
  <c r="C68" i="4"/>
  <c r="C67" i="4"/>
  <c r="C66" i="4"/>
  <c r="B75" i="4"/>
  <c r="E144" i="7" l="1"/>
  <c r="F144" i="7" s="1"/>
  <c r="D153" i="7"/>
  <c r="E153" i="7" s="1"/>
  <c r="F153" i="7" s="1"/>
  <c r="C127" i="7"/>
  <c r="E118" i="7"/>
  <c r="F118" i="7" s="1"/>
  <c r="D127" i="7"/>
  <c r="D101" i="7"/>
  <c r="E101" i="7" s="1"/>
  <c r="F101" i="7" s="1"/>
  <c r="E92" i="7"/>
  <c r="F92" i="7" s="1"/>
  <c r="Q43" i="7"/>
  <c r="L30" i="7"/>
  <c r="T30" i="7"/>
  <c r="T31" i="7"/>
  <c r="K48" i="7"/>
  <c r="K44" i="7"/>
  <c r="W18" i="7"/>
  <c r="Q38" i="7"/>
  <c r="D74" i="7"/>
  <c r="E74" i="7" s="1"/>
  <c r="F74" i="7" s="1"/>
  <c r="E62" i="7"/>
  <c r="F62" i="7" s="1"/>
  <c r="K32" i="7"/>
  <c r="V29" i="7"/>
  <c r="J48" i="7"/>
  <c r="K47" i="7"/>
  <c r="F44" i="7"/>
  <c r="R40" i="7"/>
  <c r="C39" i="7"/>
  <c r="R36" i="7"/>
  <c r="D73" i="7"/>
  <c r="E73" i="7" s="1"/>
  <c r="F73" i="7" s="1"/>
  <c r="E61" i="7"/>
  <c r="F61" i="7" s="1"/>
  <c r="N32" i="7"/>
  <c r="R28" i="7"/>
  <c r="M47" i="7"/>
  <c r="D44" i="7"/>
  <c r="Q39" i="7"/>
  <c r="R38" i="7"/>
  <c r="U35" i="7"/>
  <c r="D71" i="7"/>
  <c r="E71" i="7" s="1"/>
  <c r="F71" i="7" s="1"/>
  <c r="E59" i="7"/>
  <c r="F59" i="7" s="1"/>
  <c r="Q31" i="7"/>
  <c r="N30" i="7"/>
  <c r="I48" i="7"/>
  <c r="L43" i="7"/>
  <c r="E40" i="7"/>
  <c r="K34" i="7"/>
  <c r="K31" i="7"/>
  <c r="T28" i="7"/>
  <c r="N31" i="7"/>
  <c r="O29" i="7"/>
  <c r="P37" i="7"/>
  <c r="L48" i="7"/>
  <c r="H47" i="7"/>
  <c r="D41" i="7"/>
  <c r="D40" i="7"/>
  <c r="Q36" i="7"/>
  <c r="E56" i="7"/>
  <c r="F56" i="7" s="1"/>
  <c r="D68" i="7"/>
  <c r="E68" i="7" s="1"/>
  <c r="F68" i="7" s="1"/>
  <c r="P46" i="7"/>
  <c r="K42" i="7"/>
  <c r="L35" i="7"/>
  <c r="J47" i="7"/>
  <c r="O46" i="7"/>
  <c r="F39" i="7"/>
  <c r="G38" i="7"/>
  <c r="T33" i="7"/>
  <c r="L32" i="7"/>
  <c r="U28" i="7"/>
  <c r="G44" i="7"/>
  <c r="F48" i="7"/>
  <c r="E48" i="7"/>
  <c r="E58" i="7"/>
  <c r="D70" i="7"/>
  <c r="E70" i="7" s="1"/>
  <c r="H48" i="7"/>
  <c r="M32" i="7"/>
  <c r="C38" i="7"/>
  <c r="Q30" i="7"/>
  <c r="N29" i="7"/>
  <c r="C47" i="7"/>
  <c r="N44" i="7"/>
  <c r="O43" i="7"/>
  <c r="K35" i="7"/>
  <c r="V32" i="7"/>
  <c r="S31" i="7"/>
  <c r="E55" i="7"/>
  <c r="F55" i="7" s="1"/>
  <c r="D67" i="7"/>
  <c r="E67" i="7" s="1"/>
  <c r="F67" i="7" s="1"/>
  <c r="E47" i="7"/>
  <c r="P44" i="7"/>
  <c r="M43" i="7"/>
  <c r="I39" i="7"/>
  <c r="J38" i="7"/>
  <c r="M35" i="7"/>
  <c r="K33" i="7"/>
  <c r="V30" i="7"/>
  <c r="Q48" i="7"/>
  <c r="M40" i="7"/>
  <c r="R35" i="7"/>
  <c r="D72" i="7"/>
  <c r="E72" i="7" s="1"/>
  <c r="F72" i="7" s="1"/>
  <c r="E60" i="7"/>
  <c r="F60" i="7" s="1"/>
  <c r="E57" i="7"/>
  <c r="F57" i="7" s="1"/>
  <c r="D69" i="7"/>
  <c r="E69" i="7" s="1"/>
  <c r="F69" i="7" s="1"/>
  <c r="T29" i="7"/>
  <c r="L28" i="7"/>
  <c r="O30" i="7"/>
  <c r="K28" i="7"/>
  <c r="R43" i="7"/>
  <c r="P38" i="7"/>
  <c r="U32" i="7"/>
  <c r="P47" i="7"/>
  <c r="L41" i="7"/>
  <c r="L40" i="7"/>
  <c r="L39" i="7"/>
  <c r="R31" i="7"/>
  <c r="K29" i="7"/>
  <c r="N43" i="7"/>
  <c r="T37" i="7"/>
  <c r="R47" i="7"/>
  <c r="G46" i="7"/>
  <c r="N39" i="7"/>
  <c r="O38" i="7"/>
  <c r="T34" i="7"/>
  <c r="L33" i="7"/>
  <c r="L31" i="7"/>
  <c r="T35" i="7"/>
  <c r="L29" i="7"/>
  <c r="R44" i="7"/>
  <c r="W19" i="7"/>
  <c r="O45" i="7" s="1"/>
  <c r="M31" i="7"/>
  <c r="P30" i="7"/>
  <c r="E54" i="7"/>
  <c r="F54" i="7" s="1"/>
  <c r="D66" i="7"/>
  <c r="S29" i="7"/>
  <c r="G48" i="7"/>
  <c r="C44" i="7"/>
  <c r="I38" i="7"/>
  <c r="S32" i="7"/>
  <c r="R48" i="7"/>
  <c r="O48" i="7"/>
  <c r="C48" i="7"/>
  <c r="O44" i="7"/>
  <c r="C40" i="7"/>
  <c r="E38" i="7"/>
  <c r="O32" i="7"/>
  <c r="M30" i="7"/>
  <c r="N48" i="7"/>
  <c r="O47" i="7"/>
  <c r="Q45" i="7"/>
  <c r="J44" i="7"/>
  <c r="K43" i="7"/>
  <c r="F40" i="7"/>
  <c r="G39" i="7"/>
  <c r="S35" i="7"/>
  <c r="R32" i="7"/>
  <c r="U29" i="7"/>
  <c r="Q47" i="7"/>
  <c r="L44" i="7"/>
  <c r="C41" i="7"/>
  <c r="E39" i="7"/>
  <c r="F38" i="7"/>
  <c r="U31" i="7"/>
  <c r="R30" i="7"/>
  <c r="M48" i="7"/>
  <c r="I44" i="7"/>
  <c r="I40" i="7"/>
  <c r="N35" i="7"/>
  <c r="O34" i="7"/>
  <c r="O31" i="7"/>
  <c r="P29" i="7"/>
  <c r="V31" i="7"/>
  <c r="K30" i="7"/>
  <c r="D38" i="7"/>
  <c r="P48" i="7"/>
  <c r="L47" i="7"/>
  <c r="D39" i="7"/>
  <c r="S30" i="7"/>
  <c r="O28" i="7"/>
  <c r="N47" i="7"/>
  <c r="S46" i="7"/>
  <c r="C46" i="7"/>
  <c r="J39" i="7"/>
  <c r="K38" i="7"/>
  <c r="P34" i="7"/>
  <c r="P32" i="7"/>
  <c r="M29" i="7"/>
  <c r="Q32" i="7"/>
  <c r="M28" i="7"/>
  <c r="AL21" i="6"/>
  <c r="AK21" i="6"/>
  <c r="AJ21" i="6"/>
  <c r="AI21" i="6"/>
  <c r="AH21" i="6"/>
  <c r="AG21" i="6"/>
  <c r="AL20" i="6"/>
  <c r="AK20" i="6"/>
  <c r="AJ20" i="6"/>
  <c r="AI20" i="6"/>
  <c r="AH20" i="6"/>
  <c r="AG20" i="6"/>
  <c r="AL19" i="6"/>
  <c r="AK19" i="6"/>
  <c r="AJ19" i="6"/>
  <c r="AI19" i="6"/>
  <c r="AH19" i="6"/>
  <c r="AG19" i="6"/>
  <c r="AL18" i="6"/>
  <c r="AK18" i="6"/>
  <c r="AJ18" i="6"/>
  <c r="AI18" i="6"/>
  <c r="AH18" i="6"/>
  <c r="AG18" i="6"/>
  <c r="AL17" i="6"/>
  <c r="AK17" i="6"/>
  <c r="AJ17" i="6"/>
  <c r="AI17" i="6"/>
  <c r="AH17" i="6"/>
  <c r="AG17" i="6"/>
  <c r="AL16" i="6"/>
  <c r="AK16" i="6"/>
  <c r="AJ16" i="6"/>
  <c r="AI16" i="6"/>
  <c r="AH16" i="6"/>
  <c r="AG16" i="6"/>
  <c r="AL15" i="6"/>
  <c r="AK15" i="6"/>
  <c r="AJ15" i="6"/>
  <c r="AI15" i="6"/>
  <c r="AH15" i="6"/>
  <c r="AG15" i="6"/>
  <c r="AL14" i="6"/>
  <c r="AK14" i="6"/>
  <c r="AJ14" i="6"/>
  <c r="AI14" i="6"/>
  <c r="AH14" i="6"/>
  <c r="AG14" i="6"/>
  <c r="AL13" i="6"/>
  <c r="AK13" i="6"/>
  <c r="AJ13" i="6"/>
  <c r="AI13" i="6"/>
  <c r="AH13" i="6"/>
  <c r="AG13" i="6"/>
  <c r="AL12" i="6"/>
  <c r="AK12" i="6"/>
  <c r="AJ12" i="6"/>
  <c r="AI12" i="6"/>
  <c r="AH12" i="6"/>
  <c r="AG12" i="6"/>
  <c r="AL11" i="6"/>
  <c r="AK11" i="6"/>
  <c r="AJ11" i="6"/>
  <c r="AI11" i="6"/>
  <c r="AH11" i="6"/>
  <c r="AG11" i="6"/>
  <c r="AL10" i="6"/>
  <c r="AK10" i="6"/>
  <c r="AJ10" i="6"/>
  <c r="AI10" i="6"/>
  <c r="AH10" i="6"/>
  <c r="AG10" i="6"/>
  <c r="AL9" i="6"/>
  <c r="AK9" i="6"/>
  <c r="AJ9" i="6"/>
  <c r="AI9" i="6"/>
  <c r="AH9" i="6"/>
  <c r="AG9" i="6"/>
  <c r="AL8" i="6"/>
  <c r="AK8" i="6"/>
  <c r="AJ8" i="6"/>
  <c r="AI8" i="6"/>
  <c r="AH8" i="6"/>
  <c r="AG8" i="6"/>
  <c r="AL7" i="6"/>
  <c r="AK7" i="6"/>
  <c r="AJ7" i="6"/>
  <c r="AI7" i="6"/>
  <c r="AH7" i="6"/>
  <c r="AG7" i="6"/>
  <c r="AL6" i="6"/>
  <c r="AK6" i="6"/>
  <c r="AJ6" i="6"/>
  <c r="AI6" i="6"/>
  <c r="AH6" i="6"/>
  <c r="AG6" i="6"/>
  <c r="AL5" i="6"/>
  <c r="AK5" i="6"/>
  <c r="AJ5" i="6"/>
  <c r="AI5" i="6"/>
  <c r="AH5" i="6"/>
  <c r="AG5" i="6"/>
  <c r="AL4" i="6"/>
  <c r="AK4" i="6"/>
  <c r="AJ4" i="6"/>
  <c r="AI4" i="6"/>
  <c r="AH4" i="6"/>
  <c r="AG4" i="6"/>
  <c r="AE21" i="6"/>
  <c r="AD21" i="6"/>
  <c r="AC21" i="6"/>
  <c r="AB21" i="6"/>
  <c r="AA21" i="6"/>
  <c r="AC20" i="6"/>
  <c r="AB20" i="6"/>
  <c r="AA20" i="6"/>
  <c r="AE19" i="6"/>
  <c r="AD19" i="6"/>
  <c r="AC19" i="6"/>
  <c r="AB19" i="6"/>
  <c r="AA19" i="6"/>
  <c r="AE18" i="6"/>
  <c r="AD18" i="6"/>
  <c r="AC18" i="6"/>
  <c r="AB18" i="6"/>
  <c r="AA18" i="6"/>
  <c r="AE17" i="6"/>
  <c r="AD17" i="6"/>
  <c r="AC17" i="6"/>
  <c r="AB17" i="6"/>
  <c r="AA17" i="6"/>
  <c r="AE16" i="6"/>
  <c r="AD16" i="6"/>
  <c r="AC16" i="6"/>
  <c r="AB16" i="6"/>
  <c r="AA16" i="6"/>
  <c r="AE15" i="6"/>
  <c r="AD15" i="6"/>
  <c r="AC15" i="6"/>
  <c r="AB15" i="6"/>
  <c r="AA15" i="6"/>
  <c r="AE14" i="6"/>
  <c r="AD14" i="6"/>
  <c r="AC14" i="6"/>
  <c r="AB14" i="6"/>
  <c r="AA14" i="6"/>
  <c r="AE13" i="6"/>
  <c r="AD13" i="6"/>
  <c r="AC13" i="6"/>
  <c r="AB13" i="6"/>
  <c r="AA13" i="6"/>
  <c r="AE12" i="6"/>
  <c r="AD12" i="6"/>
  <c r="AC12" i="6"/>
  <c r="AB12" i="6"/>
  <c r="AA12" i="6"/>
  <c r="AC11" i="6"/>
  <c r="AB11" i="6"/>
  <c r="AA11" i="6"/>
  <c r="AE10" i="6"/>
  <c r="AD10" i="6"/>
  <c r="AC10" i="6"/>
  <c r="AB10" i="6"/>
  <c r="AA10" i="6"/>
  <c r="AE9" i="6"/>
  <c r="AD9" i="6"/>
  <c r="AC9" i="6"/>
  <c r="AB9" i="6"/>
  <c r="AA9" i="6"/>
  <c r="AE8" i="6"/>
  <c r="AD8" i="6"/>
  <c r="AC8" i="6"/>
  <c r="AB8" i="6"/>
  <c r="AA8" i="6"/>
  <c r="AE7" i="6"/>
  <c r="AD7" i="6"/>
  <c r="AC7" i="6"/>
  <c r="AB7" i="6"/>
  <c r="AA7" i="6"/>
  <c r="AE6" i="6"/>
  <c r="AD6" i="6"/>
  <c r="AC6" i="6"/>
  <c r="AB6" i="6"/>
  <c r="AA6" i="6"/>
  <c r="AE5" i="6"/>
  <c r="AD5" i="6"/>
  <c r="AC5" i="6"/>
  <c r="AB5" i="6"/>
  <c r="AA5" i="6"/>
  <c r="AE4" i="6"/>
  <c r="AC4" i="6"/>
  <c r="AB4" i="6"/>
  <c r="D4" i="6"/>
  <c r="E4" i="6"/>
  <c r="F4" i="6"/>
  <c r="AD4" i="6" s="1"/>
  <c r="G4" i="6"/>
  <c r="H4" i="6"/>
  <c r="I4" i="6"/>
  <c r="J4" i="6"/>
  <c r="K4" i="6"/>
  <c r="D13" i="6"/>
  <c r="E13" i="6"/>
  <c r="F13" i="6"/>
  <c r="G13" i="6"/>
  <c r="H13" i="6"/>
  <c r="I13" i="6"/>
  <c r="J13" i="6"/>
  <c r="K13" i="6"/>
  <c r="D5" i="6"/>
  <c r="E5" i="6"/>
  <c r="F5" i="6"/>
  <c r="G5" i="6"/>
  <c r="H5" i="6"/>
  <c r="I5" i="6"/>
  <c r="J5" i="6"/>
  <c r="K5" i="6"/>
  <c r="D14" i="6"/>
  <c r="E14" i="6"/>
  <c r="F14" i="6"/>
  <c r="G14" i="6"/>
  <c r="H14" i="6"/>
  <c r="I14" i="6"/>
  <c r="J14" i="6"/>
  <c r="K14" i="6"/>
  <c r="D6" i="6"/>
  <c r="E6" i="6"/>
  <c r="F6" i="6"/>
  <c r="G6" i="6"/>
  <c r="H6" i="6"/>
  <c r="I6" i="6"/>
  <c r="J6" i="6"/>
  <c r="K6" i="6"/>
  <c r="D15" i="6"/>
  <c r="E15" i="6"/>
  <c r="F15" i="6"/>
  <c r="G15" i="6"/>
  <c r="H15" i="6"/>
  <c r="I15" i="6"/>
  <c r="J15" i="6"/>
  <c r="K15" i="6"/>
  <c r="D7" i="6"/>
  <c r="E7" i="6"/>
  <c r="F7" i="6"/>
  <c r="G7" i="6"/>
  <c r="H7" i="6"/>
  <c r="I7" i="6"/>
  <c r="J7" i="6"/>
  <c r="K7" i="6"/>
  <c r="D16" i="6"/>
  <c r="E16" i="6"/>
  <c r="F16" i="6"/>
  <c r="G16" i="6"/>
  <c r="H16" i="6"/>
  <c r="I16" i="6"/>
  <c r="J16" i="6"/>
  <c r="K16" i="6"/>
  <c r="D8" i="6"/>
  <c r="E8" i="6"/>
  <c r="F8" i="6"/>
  <c r="G8" i="6"/>
  <c r="H8" i="6"/>
  <c r="I8" i="6"/>
  <c r="J8" i="6"/>
  <c r="K8" i="6"/>
  <c r="D17" i="6"/>
  <c r="E17" i="6"/>
  <c r="F17" i="6"/>
  <c r="G17" i="6"/>
  <c r="H17" i="6"/>
  <c r="I17" i="6"/>
  <c r="J17" i="6"/>
  <c r="K17" i="6"/>
  <c r="D9" i="6"/>
  <c r="E9" i="6"/>
  <c r="F9" i="6"/>
  <c r="G9" i="6"/>
  <c r="H9" i="6"/>
  <c r="I9" i="6"/>
  <c r="J9" i="6"/>
  <c r="K9" i="6"/>
  <c r="D18" i="6"/>
  <c r="E18" i="6"/>
  <c r="F18" i="6"/>
  <c r="G18" i="6"/>
  <c r="H18" i="6"/>
  <c r="I18" i="6"/>
  <c r="J18" i="6"/>
  <c r="K18" i="6"/>
  <c r="D10" i="6"/>
  <c r="E10" i="6"/>
  <c r="F10" i="6"/>
  <c r="G10" i="6"/>
  <c r="H10" i="6"/>
  <c r="I10" i="6"/>
  <c r="J10" i="6"/>
  <c r="K10" i="6"/>
  <c r="D19" i="6"/>
  <c r="E19" i="6"/>
  <c r="F19" i="6"/>
  <c r="G19" i="6"/>
  <c r="H19" i="6"/>
  <c r="I19" i="6"/>
  <c r="J19" i="6"/>
  <c r="K19" i="6"/>
  <c r="D11" i="6"/>
  <c r="E11" i="6"/>
  <c r="F11" i="6"/>
  <c r="G11" i="6"/>
  <c r="H11" i="6"/>
  <c r="I11" i="6"/>
  <c r="J11" i="6"/>
  <c r="K11" i="6"/>
  <c r="D20" i="6"/>
  <c r="E20" i="6"/>
  <c r="F20" i="6"/>
  <c r="G20" i="6"/>
  <c r="H20" i="6"/>
  <c r="I20" i="6"/>
  <c r="J20" i="6"/>
  <c r="K20" i="6"/>
  <c r="D12" i="6"/>
  <c r="E12" i="6"/>
  <c r="F12" i="6"/>
  <c r="G12" i="6"/>
  <c r="H12" i="6"/>
  <c r="I12" i="6"/>
  <c r="J12" i="6"/>
  <c r="K12" i="6"/>
  <c r="D21" i="6"/>
  <c r="E21" i="6"/>
  <c r="F21" i="6"/>
  <c r="G21" i="6"/>
  <c r="H21" i="6"/>
  <c r="I21" i="6"/>
  <c r="J21" i="6"/>
  <c r="K21" i="6"/>
  <c r="C21" i="6"/>
  <c r="C12" i="6"/>
  <c r="C20" i="6"/>
  <c r="C11" i="6"/>
  <c r="C19" i="6"/>
  <c r="C10" i="6"/>
  <c r="C18" i="6"/>
  <c r="C9" i="6"/>
  <c r="C17" i="6"/>
  <c r="C8" i="6"/>
  <c r="C16" i="6"/>
  <c r="C7" i="6"/>
  <c r="C15" i="6"/>
  <c r="C6" i="6"/>
  <c r="C14" i="6"/>
  <c r="C5" i="6"/>
  <c r="C13" i="6"/>
  <c r="C4" i="6"/>
  <c r="AA4" i="6" s="1"/>
  <c r="E127" i="7" l="1"/>
  <c r="F127" i="7" s="1"/>
  <c r="P45" i="7"/>
  <c r="N45" i="7"/>
  <c r="R45" i="7"/>
  <c r="M45" i="7"/>
  <c r="H44" i="7"/>
  <c r="Q44" i="7"/>
  <c r="E44" i="7"/>
  <c r="M44" i="7"/>
  <c r="L45" i="7"/>
  <c r="E66" i="7"/>
  <c r="F66" i="7" s="1"/>
  <c r="D75" i="7"/>
  <c r="E75" i="7" s="1"/>
  <c r="F75" i="7" s="1"/>
  <c r="K45" i="7"/>
  <c r="U15" i="6"/>
  <c r="U21" i="6"/>
  <c r="W19" i="6"/>
  <c r="S19" i="6"/>
  <c r="W16" i="6"/>
  <c r="S16" i="6"/>
  <c r="W14" i="6"/>
  <c r="S14" i="6"/>
  <c r="V21" i="6"/>
  <c r="R21" i="6"/>
  <c r="V19" i="6"/>
  <c r="R19" i="6"/>
  <c r="V15" i="6"/>
  <c r="R15" i="6"/>
  <c r="V13" i="6"/>
  <c r="R13" i="6"/>
  <c r="W18" i="6"/>
  <c r="V18" i="6"/>
  <c r="V16" i="6"/>
  <c r="R14" i="6"/>
  <c r="U19" i="6"/>
  <c r="Q19" i="6"/>
  <c r="U16" i="6"/>
  <c r="Q16" i="6"/>
  <c r="U14" i="6"/>
  <c r="Q14" i="6"/>
  <c r="R18" i="6"/>
  <c r="R16" i="6"/>
  <c r="V14" i="6"/>
  <c r="W13" i="6"/>
  <c r="T21" i="6"/>
  <c r="P21" i="6"/>
  <c r="T19" i="6"/>
  <c r="P19" i="6"/>
  <c r="T18" i="6"/>
  <c r="P18" i="6"/>
  <c r="T16" i="6"/>
  <c r="P16" i="6"/>
  <c r="T15" i="6"/>
  <c r="P15" i="6"/>
  <c r="T14" i="6"/>
  <c r="P14" i="6"/>
  <c r="T13" i="6"/>
  <c r="P13" i="6"/>
  <c r="Q13" i="6"/>
  <c r="U13" i="6"/>
  <c r="S15" i="6"/>
  <c r="W15" i="6"/>
  <c r="Q18" i="6"/>
  <c r="U18" i="6"/>
  <c r="S21" i="6"/>
  <c r="W21" i="6"/>
  <c r="S13" i="6"/>
  <c r="Q15" i="6"/>
  <c r="S18" i="6"/>
  <c r="Q21" i="6"/>
  <c r="B63" i="4"/>
  <c r="C63" i="4" s="1"/>
  <c r="C55" i="4"/>
  <c r="C56" i="4"/>
  <c r="C57" i="4"/>
  <c r="C58" i="4"/>
  <c r="C59" i="4"/>
  <c r="C60" i="4"/>
  <c r="C61" i="4"/>
  <c r="C62" i="4"/>
  <c r="C54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V15" i="4"/>
  <c r="U15" i="4"/>
  <c r="T15" i="4"/>
  <c r="S15" i="4"/>
  <c r="R15" i="4"/>
  <c r="Q15" i="4"/>
  <c r="P15" i="4"/>
  <c r="O15" i="4"/>
  <c r="N15" i="4"/>
  <c r="M15" i="4"/>
  <c r="M19" i="4" s="1"/>
  <c r="L15" i="4"/>
  <c r="K15" i="4"/>
  <c r="J15" i="4"/>
  <c r="I15" i="4"/>
  <c r="H15" i="4"/>
  <c r="G15" i="4"/>
  <c r="F15" i="4"/>
  <c r="E15" i="4"/>
  <c r="D15" i="4"/>
  <c r="C15" i="4"/>
  <c r="V14" i="4"/>
  <c r="U14" i="4"/>
  <c r="T14" i="4"/>
  <c r="S14" i="4"/>
  <c r="R14" i="4"/>
  <c r="Q14" i="4"/>
  <c r="Q18" i="4" s="1"/>
  <c r="P14" i="4"/>
  <c r="O14" i="4"/>
  <c r="O18" i="4" s="1"/>
  <c r="N14" i="4"/>
  <c r="M14" i="4"/>
  <c r="M18" i="4" s="1"/>
  <c r="L14" i="4"/>
  <c r="K14" i="4"/>
  <c r="K18" i="4" s="1"/>
  <c r="J14" i="4"/>
  <c r="I14" i="4"/>
  <c r="I18" i="4" s="1"/>
  <c r="H14" i="4"/>
  <c r="H18" i="4" s="1"/>
  <c r="G14" i="4"/>
  <c r="G18" i="4" s="1"/>
  <c r="F14" i="4"/>
  <c r="E14" i="4"/>
  <c r="E18" i="4" s="1"/>
  <c r="D14" i="4"/>
  <c r="C14" i="4"/>
  <c r="C18" i="4" s="1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54" i="4" l="1"/>
  <c r="D56" i="4"/>
  <c r="D58" i="4"/>
  <c r="D60" i="4"/>
  <c r="D62" i="4"/>
  <c r="D55" i="4"/>
  <c r="D57" i="4"/>
  <c r="D59" i="4"/>
  <c r="D61" i="4"/>
  <c r="D63" i="4"/>
  <c r="E63" i="4" s="1"/>
  <c r="F63" i="4" s="1"/>
  <c r="W22" i="4"/>
  <c r="Q48" i="4" s="1"/>
  <c r="W2" i="4"/>
  <c r="Q28" i="4" s="1"/>
  <c r="W6" i="4"/>
  <c r="U32" i="4" s="1"/>
  <c r="W10" i="4"/>
  <c r="O36" i="4" s="1"/>
  <c r="K19" i="4"/>
  <c r="W3" i="4"/>
  <c r="Q29" i="4" s="1"/>
  <c r="W11" i="4"/>
  <c r="U37" i="4" s="1"/>
  <c r="O19" i="4"/>
  <c r="W15" i="4"/>
  <c r="G41" i="4" s="1"/>
  <c r="O28" i="4"/>
  <c r="Q32" i="4"/>
  <c r="S32" i="4"/>
  <c r="W7" i="4"/>
  <c r="M33" i="4" s="1"/>
  <c r="R18" i="4"/>
  <c r="D18" i="4"/>
  <c r="L18" i="4"/>
  <c r="Q19" i="4"/>
  <c r="E48" i="4"/>
  <c r="W4" i="4"/>
  <c r="W5" i="4"/>
  <c r="Q31" i="4" s="1"/>
  <c r="V32" i="4"/>
  <c r="W12" i="4"/>
  <c r="W13" i="4"/>
  <c r="H39" i="4" s="1"/>
  <c r="F18" i="4"/>
  <c r="N18" i="4"/>
  <c r="W20" i="4"/>
  <c r="P46" i="4" s="1"/>
  <c r="W21" i="4"/>
  <c r="N47" i="4" s="1"/>
  <c r="F48" i="4"/>
  <c r="R48" i="4"/>
  <c r="I48" i="4"/>
  <c r="M48" i="4"/>
  <c r="N28" i="4"/>
  <c r="L32" i="4"/>
  <c r="L33" i="4"/>
  <c r="P33" i="4"/>
  <c r="W8" i="4"/>
  <c r="V34" i="4" s="1"/>
  <c r="W9" i="4"/>
  <c r="Q35" i="4" s="1"/>
  <c r="P18" i="4"/>
  <c r="W16" i="4"/>
  <c r="F42" i="4" s="1"/>
  <c r="W17" i="4"/>
  <c r="Q43" i="4" s="1"/>
  <c r="J18" i="4"/>
  <c r="L48" i="4"/>
  <c r="P48" i="4"/>
  <c r="K46" i="4"/>
  <c r="L19" i="4"/>
  <c r="P19" i="4"/>
  <c r="W14" i="4"/>
  <c r="C40" i="4" s="1"/>
  <c r="N19" i="4"/>
  <c r="R19" i="4"/>
  <c r="E59" i="4" l="1"/>
  <c r="F59" i="4" s="1"/>
  <c r="D71" i="4"/>
  <c r="E71" i="4" s="1"/>
  <c r="F71" i="4" s="1"/>
  <c r="E57" i="4"/>
  <c r="F57" i="4" s="1"/>
  <c r="D69" i="4"/>
  <c r="E69" i="4" s="1"/>
  <c r="F69" i="4" s="1"/>
  <c r="H48" i="4"/>
  <c r="O48" i="4"/>
  <c r="N48" i="4"/>
  <c r="E55" i="4"/>
  <c r="F55" i="4" s="1"/>
  <c r="D67" i="4"/>
  <c r="E67" i="4" s="1"/>
  <c r="F67" i="4" s="1"/>
  <c r="E56" i="4"/>
  <c r="F56" i="4" s="1"/>
  <c r="D68" i="4"/>
  <c r="E68" i="4" s="1"/>
  <c r="F68" i="4" s="1"/>
  <c r="E60" i="4"/>
  <c r="F60" i="4" s="1"/>
  <c r="D72" i="4"/>
  <c r="E72" i="4" s="1"/>
  <c r="F72" i="4" s="1"/>
  <c r="E58" i="4"/>
  <c r="D70" i="4"/>
  <c r="E70" i="4" s="1"/>
  <c r="K48" i="4"/>
  <c r="D48" i="4"/>
  <c r="D41" i="4"/>
  <c r="T33" i="4"/>
  <c r="V29" i="4"/>
  <c r="H47" i="4"/>
  <c r="J48" i="4"/>
  <c r="N33" i="4"/>
  <c r="P28" i="4"/>
  <c r="E61" i="4"/>
  <c r="F61" i="4" s="1"/>
  <c r="D73" i="4"/>
  <c r="E73" i="4" s="1"/>
  <c r="F73" i="4" s="1"/>
  <c r="E62" i="4"/>
  <c r="F62" i="4" s="1"/>
  <c r="D74" i="4"/>
  <c r="E74" i="4" s="1"/>
  <c r="F74" i="4" s="1"/>
  <c r="E54" i="4"/>
  <c r="F54" i="4" s="1"/>
  <c r="D66" i="4"/>
  <c r="S33" i="4"/>
  <c r="G48" i="4"/>
  <c r="C42" i="4"/>
  <c r="O34" i="4"/>
  <c r="O46" i="4"/>
  <c r="K32" i="4"/>
  <c r="R36" i="4"/>
  <c r="P32" i="4"/>
  <c r="L36" i="4"/>
  <c r="N32" i="4"/>
  <c r="M32" i="4"/>
  <c r="V46" i="4"/>
  <c r="K40" i="4"/>
  <c r="K43" i="4"/>
  <c r="T32" i="4"/>
  <c r="G46" i="4"/>
  <c r="R32" i="4"/>
  <c r="P29" i="4"/>
  <c r="N34" i="4"/>
  <c r="O32" i="4"/>
  <c r="L46" i="4"/>
  <c r="S28" i="4"/>
  <c r="K36" i="4"/>
  <c r="K39" i="4"/>
  <c r="R33" i="4"/>
  <c r="F46" i="4"/>
  <c r="K33" i="4"/>
  <c r="T34" i="4"/>
  <c r="M28" i="4"/>
  <c r="C48" i="4"/>
  <c r="K28" i="4"/>
  <c r="V37" i="4"/>
  <c r="V28" i="4"/>
  <c r="J40" i="4"/>
  <c r="P37" i="4"/>
  <c r="O31" i="4"/>
  <c r="P40" i="4"/>
  <c r="O35" i="4"/>
  <c r="J41" i="4"/>
  <c r="W18" i="4"/>
  <c r="Q44" i="4" s="1"/>
  <c r="R35" i="4"/>
  <c r="U29" i="4"/>
  <c r="M36" i="4"/>
  <c r="K42" i="4"/>
  <c r="K34" i="4"/>
  <c r="L41" i="4"/>
  <c r="H40" i="4"/>
  <c r="N36" i="4"/>
  <c r="K35" i="4"/>
  <c r="R28" i="4"/>
  <c r="P47" i="4"/>
  <c r="K47" i="4"/>
  <c r="R40" i="4"/>
  <c r="V33" i="4"/>
  <c r="L28" i="4"/>
  <c r="N46" i="4"/>
  <c r="O33" i="4"/>
  <c r="Q33" i="4"/>
  <c r="U35" i="4"/>
  <c r="U28" i="4"/>
  <c r="Q36" i="4"/>
  <c r="L35" i="4"/>
  <c r="N37" i="4"/>
  <c r="S35" i="4"/>
  <c r="N29" i="4"/>
  <c r="R41" i="4"/>
  <c r="P36" i="4"/>
  <c r="T28" i="4"/>
  <c r="R47" i="4"/>
  <c r="E39" i="4"/>
  <c r="O29" i="4"/>
  <c r="U33" i="4"/>
  <c r="K44" i="4"/>
  <c r="E38" i="4"/>
  <c r="Q38" i="4"/>
  <c r="M38" i="4"/>
  <c r="I38" i="4"/>
  <c r="U30" i="4"/>
  <c r="Q30" i="4"/>
  <c r="M30" i="4"/>
  <c r="P43" i="4"/>
  <c r="H42" i="4"/>
  <c r="R43" i="4"/>
  <c r="R39" i="4"/>
  <c r="T31" i="4"/>
  <c r="L39" i="4"/>
  <c r="L38" i="4"/>
  <c r="Q37" i="4"/>
  <c r="V31" i="4"/>
  <c r="R30" i="4"/>
  <c r="N42" i="4"/>
  <c r="C41" i="4"/>
  <c r="M31" i="4"/>
  <c r="N38" i="4"/>
  <c r="E40" i="4"/>
  <c r="Q40" i="4"/>
  <c r="M40" i="4"/>
  <c r="I40" i="4"/>
  <c r="G40" i="4"/>
  <c r="O42" i="4"/>
  <c r="P41" i="4"/>
  <c r="D40" i="4"/>
  <c r="U34" i="4"/>
  <c r="Q34" i="4"/>
  <c r="M34" i="4"/>
  <c r="R29" i="4"/>
  <c r="L47" i="4"/>
  <c r="M41" i="4"/>
  <c r="G47" i="4"/>
  <c r="U46" i="4"/>
  <c r="E46" i="4"/>
  <c r="Q46" i="4"/>
  <c r="M46" i="4"/>
  <c r="I46" i="4"/>
  <c r="F44" i="4"/>
  <c r="F41" i="4"/>
  <c r="F40" i="4"/>
  <c r="G39" i="4"/>
  <c r="G38" i="4"/>
  <c r="L37" i="4"/>
  <c r="K31" i="4"/>
  <c r="T29" i="4"/>
  <c r="R46" i="4"/>
  <c r="L43" i="4"/>
  <c r="D42" i="4"/>
  <c r="I41" i="4"/>
  <c r="V35" i="4"/>
  <c r="R34" i="4"/>
  <c r="T46" i="4"/>
  <c r="N43" i="4"/>
  <c r="O41" i="4"/>
  <c r="L34" i="4"/>
  <c r="J39" i="4"/>
  <c r="S37" i="4"/>
  <c r="L31" i="4"/>
  <c r="M29" i="4"/>
  <c r="H38" i="4"/>
  <c r="M37" i="4"/>
  <c r="R31" i="4"/>
  <c r="N30" i="4"/>
  <c r="K29" i="4"/>
  <c r="P34" i="4"/>
  <c r="M43" i="4"/>
  <c r="F38" i="4"/>
  <c r="P31" i="4"/>
  <c r="E42" i="4"/>
  <c r="Q42" i="4"/>
  <c r="M42" i="4"/>
  <c r="I42" i="4"/>
  <c r="Q47" i="4"/>
  <c r="M47" i="4"/>
  <c r="I47" i="4"/>
  <c r="E47" i="4"/>
  <c r="C47" i="4"/>
  <c r="Q39" i="4"/>
  <c r="I39" i="4"/>
  <c r="C39" i="4"/>
  <c r="C38" i="4"/>
  <c r="S30" i="4"/>
  <c r="J47" i="4"/>
  <c r="P42" i="4"/>
  <c r="R44" i="4"/>
  <c r="E41" i="4"/>
  <c r="R42" i="4"/>
  <c r="R38" i="4"/>
  <c r="K37" i="4"/>
  <c r="T30" i="4"/>
  <c r="D39" i="4"/>
  <c r="D38" i="4"/>
  <c r="N31" i="4"/>
  <c r="K41" i="4"/>
  <c r="N39" i="4"/>
  <c r="O37" i="4"/>
  <c r="P30" i="4"/>
  <c r="O40" i="4"/>
  <c r="K38" i="4"/>
  <c r="K30" i="4"/>
  <c r="O43" i="4"/>
  <c r="G42" i="4"/>
  <c r="H41" i="4"/>
  <c r="L40" i="4"/>
  <c r="R37" i="4"/>
  <c r="S34" i="4"/>
  <c r="D47" i="4"/>
  <c r="O47" i="4"/>
  <c r="S46" i="4"/>
  <c r="C46" i="4"/>
  <c r="N41" i="4"/>
  <c r="N40" i="4"/>
  <c r="O39" i="4"/>
  <c r="O38" i="4"/>
  <c r="T37" i="4"/>
  <c r="S31" i="4"/>
  <c r="O30" i="4"/>
  <c r="L29" i="4"/>
  <c r="F47" i="4"/>
  <c r="J46" i="4"/>
  <c r="L42" i="4"/>
  <c r="Q41" i="4"/>
  <c r="M39" i="4"/>
  <c r="N35" i="4"/>
  <c r="H46" i="4"/>
  <c r="J42" i="4"/>
  <c r="P35" i="4"/>
  <c r="U31" i="4"/>
  <c r="J38" i="4"/>
  <c r="L30" i="4"/>
  <c r="P39" i="4"/>
  <c r="P38" i="4"/>
  <c r="M35" i="4"/>
  <c r="V30" i="4"/>
  <c r="S29" i="4"/>
  <c r="D46" i="4"/>
  <c r="W19" i="4"/>
  <c r="M45" i="4" s="1"/>
  <c r="T35" i="4"/>
  <c r="F39" i="4"/>
  <c r="D75" i="4" l="1"/>
  <c r="E75" i="4" s="1"/>
  <c r="F75" i="4" s="1"/>
  <c r="E66" i="4"/>
  <c r="F66" i="4" s="1"/>
  <c r="O44" i="4"/>
  <c r="L44" i="4"/>
  <c r="P44" i="4"/>
  <c r="G44" i="4"/>
  <c r="N44" i="4"/>
  <c r="C44" i="4"/>
  <c r="R45" i="4"/>
  <c r="D44" i="4"/>
  <c r="L45" i="4"/>
  <c r="O45" i="4"/>
  <c r="Q45" i="4"/>
  <c r="I44" i="4"/>
  <c r="H44" i="4"/>
  <c r="P45" i="4"/>
  <c r="J44" i="4"/>
  <c r="M44" i="4"/>
  <c r="E44" i="4"/>
  <c r="K45" i="4"/>
  <c r="N45" i="4"/>
</calcChain>
</file>

<file path=xl/sharedStrings.xml><?xml version="1.0" encoding="utf-8"?>
<sst xmlns="http://schemas.openxmlformats.org/spreadsheetml/2006/main" count="947" uniqueCount="139">
  <si>
    <t>Standardized Distance from NRx_NPA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</si>
  <si>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</si>
  <si>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</si>
  <si>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</si>
  <si>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</si>
  <si>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</si>
  <si>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</si>
  <si>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</si>
  <si>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</si>
  <si>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Total Distance</t>
  </si>
  <si>
    <t>Rank*</t>
  </si>
  <si>
    <t>SC_1_DISEASE_TREATMENT_RSCRS</t>
  </si>
  <si>
    <t>SC_1_PRODUCT_PROMO_RESOURCES</t>
  </si>
  <si>
    <t>SC_2_ADVERTISING_PROGRAMS</t>
  </si>
  <si>
    <t>SC_2_MCM_CAMPAIGN_EXECUTION</t>
  </si>
  <si>
    <t>SC_3_LECTURE_PROGRAMS</t>
  </si>
  <si>
    <t>SC_3_MMFS</t>
  </si>
  <si>
    <t>SC_6_COUPONS_VOUCHERS</t>
  </si>
  <si>
    <t>SC_6_PRODUCT_SAMPLES</t>
  </si>
  <si>
    <t>SC_6_SAMPLES_DIST_FULFILLMENT</t>
  </si>
  <si>
    <t>TOTAL_PROMO</t>
  </si>
  <si>
    <t>DETAILS</t>
  </si>
  <si>
    <t>SAMPLES</t>
  </si>
  <si>
    <t>* Note: Ranks obtained through distance match is same as obtained through correlations</t>
  </si>
  <si>
    <t>SAS_DATE</t>
  </si>
  <si>
    <t>Direct Impact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</si>
  <si>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</si>
  <si>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</si>
  <si>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</si>
  <si>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</si>
  <si>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</si>
  <si>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</si>
  <si>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</si>
  <si>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</si>
  <si>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2013_Q1</t>
  </si>
  <si>
    <t>2013_Q2</t>
  </si>
  <si>
    <t>2013_Q3</t>
  </si>
  <si>
    <t>2013_Q4</t>
  </si>
  <si>
    <t>2011/2012 Average</t>
  </si>
  <si>
    <t>Y</t>
  </si>
  <si>
    <t>DIRECT_SC</t>
  </si>
  <si>
    <t>NRX_GRL</t>
  </si>
  <si>
    <t>TRX_GRL</t>
  </si>
  <si>
    <t>MNRX_VOLUME</t>
  </si>
  <si>
    <t>MTRX_VOLUME</t>
  </si>
  <si>
    <t>NRX_SHARE</t>
  </si>
  <si>
    <t>TRX_SHARE</t>
  </si>
  <si>
    <t>NRX_NPA</t>
  </si>
  <si>
    <t>TRX_NPA</t>
  </si>
  <si>
    <t>Deviation from 11/12 Mean</t>
  </si>
  <si>
    <t>Spend Category</t>
  </si>
  <si>
    <t>Yearly spend based on 2012 Q1 spend levels</t>
  </si>
  <si>
    <t>2013 Total Spend</t>
  </si>
  <si>
    <t>TOTAL</t>
  </si>
  <si>
    <t>Difference</t>
  </si>
  <si>
    <t xml:space="preserve">% Change </t>
  </si>
  <si>
    <t>Yearly projection based on 2012-Q1  vs. 2013</t>
  </si>
  <si>
    <t>Channel</t>
  </si>
  <si>
    <t>Quarter</t>
  </si>
  <si>
    <t>JANUVIA</t>
  </si>
  <si>
    <t>TRADJENTA</t>
  </si>
  <si>
    <t>ONGLYZA</t>
  </si>
  <si>
    <t>JANUMET</t>
  </si>
  <si>
    <t>KOMBIGLYZE</t>
  </si>
  <si>
    <t>JENTADUETO</t>
  </si>
  <si>
    <t>VICTOZA</t>
  </si>
  <si>
    <t>BYETTA</t>
  </si>
  <si>
    <t>ACTOS</t>
  </si>
  <si>
    <t>AVANDAMET</t>
  </si>
  <si>
    <t>AVANDIA</t>
  </si>
  <si>
    <t>COMPETACT</t>
  </si>
  <si>
    <t>DAONIL</t>
  </si>
  <si>
    <t>DUETACT</t>
  </si>
  <si>
    <t>GLUCOPHAGE</t>
  </si>
  <si>
    <t>GLUMETZA</t>
  </si>
  <si>
    <t>JUVISYNC</t>
  </si>
  <si>
    <t>PRANDIN</t>
  </si>
  <si>
    <t>STARLIX</t>
  </si>
  <si>
    <t>SYMLIN</t>
  </si>
  <si>
    <t>Others</t>
  </si>
  <si>
    <t>ZZ_TOTAL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</si>
  <si>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</si>
  <si>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</si>
  <si>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</si>
  <si>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</si>
  <si>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</si>
  <si>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</si>
  <si>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</si>
  <si>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</si>
  <si>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</si>
  <si>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</si>
  <si>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</si>
  <si>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</si>
  <si>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</si>
  <si>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Total Promo</t>
  </si>
  <si>
    <t>Detail Spend</t>
  </si>
  <si>
    <t>Detail Volume</t>
  </si>
  <si>
    <t>AVANDARYL</t>
  </si>
  <si>
    <t>DIASTABOL</t>
  </si>
  <si>
    <t>Sample Spend</t>
  </si>
  <si>
    <t>Meetings Spend</t>
  </si>
  <si>
    <t>DTC Spend</t>
  </si>
  <si>
    <t>METFORMIN TEVA</t>
  </si>
  <si>
    <t>RIOMET</t>
  </si>
  <si>
    <t>Mailings Spend</t>
  </si>
  <si>
    <t>APO-METFORMIN</t>
  </si>
  <si>
    <t>GALVUS</t>
  </si>
  <si>
    <t>LYXUMIA</t>
  </si>
  <si>
    <t>NESINA</t>
  </si>
  <si>
    <t>SYNCRIA</t>
  </si>
  <si>
    <t>Clinical Trial Spend</t>
  </si>
  <si>
    <t>Print Spend</t>
  </si>
  <si>
    <t>Year</t>
  </si>
  <si>
    <t>DPP-4</t>
  </si>
  <si>
    <t>DPP-4 Combo</t>
  </si>
  <si>
    <t>GLP-1</t>
  </si>
  <si>
    <t>TZD</t>
  </si>
  <si>
    <t>Spend and Volume</t>
  </si>
  <si>
    <t>2012 Index (Januvia = 100)</t>
  </si>
  <si>
    <t>JANUMET + XR</t>
  </si>
  <si>
    <t>Share of Spend</t>
  </si>
  <si>
    <t>Shares within DPP-4 Brands</t>
  </si>
  <si>
    <t>Shares within DPP-4 Combo Brands</t>
  </si>
  <si>
    <t xml:space="preserve"> - </t>
  </si>
  <si>
    <t>Shares when Main Brands are considered
[Brands here + JentaDueto + Byetta + Actos]</t>
  </si>
  <si>
    <t>Yearly projection based on 2011-Q4  vs. 2013</t>
  </si>
  <si>
    <t>Yearly spend based on 2011 Q4 spend levels</t>
  </si>
  <si>
    <t>Yearly projection based on 2011-Q3  vs. 2013</t>
  </si>
  <si>
    <t>Yearly spend based on 2011 Q3 spend levels</t>
  </si>
  <si>
    <t>Yearly projection based on 2011-S2  vs. 2013</t>
  </si>
  <si>
    <t>2011_S2</t>
  </si>
  <si>
    <t>Yearly spend based on 2011 S2 spend levels</t>
  </si>
  <si>
    <t>2012 Index (Januvia/Janumet = 100)</t>
  </si>
  <si>
    <t>JANUVIA / JANUMET</t>
  </si>
  <si>
    <t>TRADJENTA / JENTADUETO</t>
  </si>
  <si>
    <t>ONGLYZA / KOMBIGLYZE</t>
  </si>
  <si>
    <t>DPP-4 &amp; Combo by Manufacturer</t>
  </si>
  <si>
    <t>Shares within DPP-4 &amp; Combo Brands</t>
  </si>
  <si>
    <t>Shares when Main Brands are considered
[Brands below + Byetta + Actos]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</si>
</sst>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2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</cellStyleXfs>
  <cellXfs count="130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3" fontId="3" fillId="2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left" vertical="top" wrapText="1"/>
    </xf>
    <xf numFmtId="3" fontId="5" fillId="4" borderId="4" xfId="0" applyNumberFormat="1" applyFont="1" applyFill="1" applyBorder="1"/>
    <xf numFmtId="3" fontId="6" fillId="4" borderId="4" xfId="0" applyNumberFormat="1" applyFont="1" applyFill="1" applyBorder="1"/>
    <xf numFmtId="3" fontId="3" fillId="4" borderId="7" xfId="0" applyNumberFormat="1" applyFont="1" applyFill="1" applyBorder="1" applyAlignment="1">
      <alignment horizontal="left" vertical="top" wrapText="1"/>
    </xf>
    <xf numFmtId="3" fontId="5" fillId="4" borderId="7" xfId="0" applyNumberFormat="1" applyFont="1" applyFill="1" applyBorder="1"/>
    <xf numFmtId="3" fontId="6" fillId="4" borderId="7" xfId="0" applyNumberFormat="1" applyFont="1" applyFill="1" applyBorder="1"/>
    <xf numFmtId="3" fontId="3" fillId="5" borderId="4" xfId="0" applyNumberFormat="1" applyFont="1" applyFill="1" applyBorder="1" applyAlignment="1">
      <alignment horizontal="left" vertical="top" wrapText="1"/>
    </xf>
    <xf numFmtId="3" fontId="5" fillId="5" borderId="4" xfId="0" applyNumberFormat="1" applyFont="1" applyFill="1" applyBorder="1"/>
    <xf numFmtId="3" fontId="6" fillId="5" borderId="4" xfId="0" applyNumberFormat="1" applyFont="1" applyFill="1" applyBorder="1"/>
    <xf numFmtId="10" fontId="5" fillId="5" borderId="4" xfId="0" applyNumberFormat="1" applyFont="1" applyFill="1" applyBorder="1"/>
    <xf numFmtId="3" fontId="3" fillId="5" borderId="5" xfId="0" applyNumberFormat="1" applyFont="1" applyFill="1" applyBorder="1" applyAlignment="1">
      <alignment horizontal="left" vertical="top" wrapText="1"/>
    </xf>
    <xf numFmtId="3" fontId="5" fillId="5" borderId="5" xfId="0" applyNumberFormat="1" applyFont="1" applyFill="1" applyBorder="1"/>
    <xf numFmtId="3" fontId="6" fillId="5" borderId="5" xfId="0" applyNumberFormat="1" applyFont="1" applyFill="1" applyBorder="1"/>
    <xf numFmtId="3" fontId="3" fillId="6" borderId="4" xfId="0" applyNumberFormat="1" applyFont="1" applyFill="1" applyBorder="1" applyAlignment="1">
      <alignment horizontal="left" vertical="top" wrapText="1"/>
    </xf>
    <xf numFmtId="3" fontId="7" fillId="6" borderId="4" xfId="0" applyNumberFormat="1" applyFont="1" applyFill="1" applyBorder="1" applyAlignment="1">
      <alignment horizontal="left" vertical="top" wrapText="1"/>
    </xf>
    <xf numFmtId="3" fontId="5" fillId="6" borderId="4" xfId="0" applyNumberFormat="1" applyFont="1" applyFill="1" applyBorder="1"/>
    <xf numFmtId="3" fontId="6" fillId="6" borderId="4" xfId="0" applyNumberFormat="1" applyFont="1" applyFill="1" applyBorder="1"/>
    <xf numFmtId="3" fontId="3" fillId="6" borderId="5" xfId="0" applyNumberFormat="1" applyFont="1" applyFill="1" applyBorder="1" applyAlignment="1">
      <alignment horizontal="left" vertical="top" wrapText="1"/>
    </xf>
    <xf numFmtId="3" fontId="7" fillId="6" borderId="5" xfId="0" applyNumberFormat="1" applyFont="1" applyFill="1" applyBorder="1" applyAlignment="1">
      <alignment horizontal="left" vertical="top" wrapText="1"/>
    </xf>
    <xf numFmtId="3" fontId="5" fillId="6" borderId="5" xfId="0" applyNumberFormat="1" applyFont="1" applyFill="1" applyBorder="1"/>
    <xf numFmtId="3" fontId="6" fillId="6" borderId="5" xfId="0" applyNumberFormat="1" applyFont="1" applyFill="1" applyBorder="1"/>
    <xf numFmtId="9" fontId="5" fillId="4" borderId="4" xfId="0" applyNumberFormat="1" applyFont="1" applyFill="1" applyBorder="1"/>
    <xf numFmtId="9" fontId="5" fillId="4" borderId="7" xfId="0" applyNumberFormat="1" applyFont="1" applyFill="1" applyBorder="1"/>
    <xf numFmtId="9" fontId="5" fillId="5" borderId="4" xfId="0" applyNumberFormat="1" applyFont="1" applyFill="1" applyBorder="1"/>
    <xf numFmtId="9" fontId="5" fillId="5" borderId="5" xfId="0" applyNumberFormat="1" applyFont="1" applyFill="1" applyBorder="1"/>
    <xf numFmtId="9" fontId="5" fillId="6" borderId="4" xfId="0" applyNumberFormat="1" applyFont="1" applyFill="1" applyBorder="1"/>
    <xf numFmtId="9" fontId="5" fillId="6" borderId="5" xfId="0" applyNumberFormat="1" applyFont="1" applyFill="1" applyBorder="1"/>
    <xf numFmtId="9" fontId="5" fillId="4" borderId="4" xfId="1" applyFont="1" applyFill="1" applyBorder="1"/>
    <xf numFmtId="0" fontId="9" fillId="0" borderId="0" xfId="0" applyFont="1"/>
    <xf numFmtId="3" fontId="10" fillId="4" borderId="7" xfId="0" applyNumberFormat="1" applyFont="1" applyFill="1" applyBorder="1"/>
    <xf numFmtId="9" fontId="10" fillId="4" borderId="7" xfId="1" applyFont="1" applyFill="1" applyBorder="1"/>
    <xf numFmtId="0" fontId="7" fillId="0" borderId="0" xfId="0" applyFont="1"/>
    <xf numFmtId="0" fontId="3" fillId="0" borderId="0" xfId="0" applyFont="1" applyAlignment="1">
      <alignment wrapText="1"/>
    </xf>
    <xf numFmtId="0" fontId="14" fillId="0" borderId="0" xfId="6" applyFont="1"/>
    <xf numFmtId="0" fontId="15" fillId="0" borderId="0" xfId="6" applyFont="1" applyAlignment="1">
      <alignment wrapText="1"/>
    </xf>
    <xf numFmtId="0" fontId="14" fillId="0" borderId="0" xfId="7" applyFont="1"/>
    <xf numFmtId="0" fontId="14" fillId="0" borderId="0" xfId="9" applyFont="1"/>
    <xf numFmtId="0" fontId="15" fillId="0" borderId="0" xfId="9" applyFont="1" applyAlignment="1">
      <alignment wrapText="1"/>
    </xf>
    <xf numFmtId="0" fontId="16" fillId="0" borderId="0" xfId="9" applyFont="1" applyAlignment="1">
      <alignment wrapText="1"/>
    </xf>
    <xf numFmtId="0" fontId="7" fillId="0" borderId="1" xfId="0" applyFont="1" applyBorder="1"/>
    <xf numFmtId="164" fontId="0" fillId="0" borderId="1" xfId="5" applyNumberFormat="1" applyFont="1" applyBorder="1"/>
    <xf numFmtId="0" fontId="11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wrapText="1"/>
    </xf>
    <xf numFmtId="0" fontId="15" fillId="7" borderId="1" xfId="6" applyFont="1" applyFill="1" applyBorder="1" applyAlignment="1">
      <alignment wrapText="1"/>
    </xf>
    <xf numFmtId="0" fontId="0" fillId="0" borderId="7" xfId="0" applyBorder="1"/>
    <xf numFmtId="0" fontId="7" fillId="0" borderId="7" xfId="0" applyFont="1" applyBorder="1"/>
    <xf numFmtId="164" fontId="0" fillId="0" borderId="7" xfId="5" applyNumberFormat="1" applyFont="1" applyBorder="1"/>
    <xf numFmtId="0" fontId="3" fillId="0" borderId="1" xfId="0" applyFont="1" applyBorder="1"/>
    <xf numFmtId="0" fontId="11" fillId="0" borderId="1" xfId="0" applyFont="1" applyBorder="1"/>
    <xf numFmtId="0" fontId="11" fillId="0" borderId="5" xfId="0" applyFont="1" applyBorder="1"/>
    <xf numFmtId="0" fontId="3" fillId="0" borderId="5" xfId="0" applyFont="1" applyBorder="1"/>
    <xf numFmtId="164" fontId="11" fillId="0" borderId="1" xfId="5" applyNumberFormat="1" applyFont="1" applyBorder="1"/>
    <xf numFmtId="164" fontId="11" fillId="8" borderId="1" xfId="5" applyNumberFormat="1" applyFont="1" applyFill="1" applyBorder="1"/>
    <xf numFmtId="164" fontId="11" fillId="8" borderId="5" xfId="5" applyNumberFormat="1" applyFont="1" applyFill="1" applyBorder="1"/>
    <xf numFmtId="164" fontId="11" fillId="8" borderId="7" xfId="5" applyNumberFormat="1" applyFont="1" applyFill="1" applyBorder="1"/>
    <xf numFmtId="164" fontId="11" fillId="0" borderId="5" xfId="5" applyNumberFormat="1" applyFont="1" applyBorder="1"/>
    <xf numFmtId="164" fontId="11" fillId="0" borderId="7" xfId="5" applyNumberFormat="1" applyFont="1" applyBorder="1"/>
    <xf numFmtId="0" fontId="15" fillId="7" borderId="9" xfId="6" applyFont="1" applyFill="1" applyBorder="1" applyAlignment="1">
      <alignment wrapText="1"/>
    </xf>
    <xf numFmtId="0" fontId="15" fillId="7" borderId="11" xfId="6" applyFont="1" applyFill="1" applyBorder="1" applyAlignment="1">
      <alignment wrapText="1"/>
    </xf>
    <xf numFmtId="164" fontId="11" fillId="0" borderId="0" xfId="5" applyNumberFormat="1" applyFont="1" applyBorder="1"/>
    <xf numFmtId="164" fontId="0" fillId="0" borderId="0" xfId="5" applyNumberFormat="1" applyFont="1" applyBorder="1"/>
    <xf numFmtId="0" fontId="11" fillId="0" borderId="14" xfId="0" applyFont="1" applyFill="1" applyBorder="1" applyAlignment="1">
      <alignment horizontal="center" vertical="center" wrapText="1"/>
    </xf>
    <xf numFmtId="0" fontId="15" fillId="0" borderId="14" xfId="6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7" fillId="0" borderId="2" xfId="0" applyFont="1" applyBorder="1"/>
    <xf numFmtId="0" fontId="7" fillId="0" borderId="18" xfId="0" applyFont="1" applyBorder="1"/>
    <xf numFmtId="9" fontId="1" fillId="0" borderId="11" xfId="1" applyFont="1" applyBorder="1"/>
    <xf numFmtId="9" fontId="1" fillId="0" borderId="1" xfId="1" applyFont="1" applyBorder="1"/>
    <xf numFmtId="9" fontId="1" fillId="0" borderId="9" xfId="1" applyFont="1" applyBorder="1"/>
    <xf numFmtId="9" fontId="1" fillId="0" borderId="12" xfId="1" applyFont="1" applyBorder="1"/>
    <xf numFmtId="9" fontId="1" fillId="0" borderId="7" xfId="1" applyFont="1" applyBorder="1"/>
    <xf numFmtId="9" fontId="1" fillId="0" borderId="8" xfId="1" applyFont="1" applyBorder="1"/>
    <xf numFmtId="9" fontId="1" fillId="0" borderId="11" xfId="1" applyFont="1" applyFill="1" applyBorder="1"/>
    <xf numFmtId="9" fontId="1" fillId="0" borderId="12" xfId="1" applyFont="1" applyFill="1" applyBorder="1"/>
    <xf numFmtId="9" fontId="0" fillId="0" borderId="11" xfId="1" applyFont="1" applyBorder="1"/>
    <xf numFmtId="9" fontId="0" fillId="0" borderId="9" xfId="1" applyFont="1" applyBorder="1"/>
    <xf numFmtId="9" fontId="0" fillId="0" borderId="11" xfId="1" applyFont="1" applyBorder="1" applyAlignment="1">
      <alignment horizontal="right"/>
    </xf>
    <xf numFmtId="9" fontId="0" fillId="0" borderId="9" xfId="1" applyFont="1" applyBorder="1" applyAlignment="1">
      <alignment horizontal="right"/>
    </xf>
    <xf numFmtId="9" fontId="0" fillId="0" borderId="1" xfId="1" applyFont="1" applyBorder="1"/>
    <xf numFmtId="9" fontId="0" fillId="0" borderId="12" xfId="1" applyFont="1" applyBorder="1"/>
    <xf numFmtId="9" fontId="0" fillId="0" borderId="7" xfId="1" applyFont="1" applyBorder="1"/>
    <xf numFmtId="9" fontId="0" fillId="0" borderId="8" xfId="1" applyFont="1" applyBorder="1"/>
    <xf numFmtId="0" fontId="3" fillId="9" borderId="2" xfId="0" applyFont="1" applyFill="1" applyBorder="1"/>
    <xf numFmtId="9" fontId="1" fillId="9" borderId="1" xfId="1" applyFont="1" applyFill="1" applyBorder="1"/>
    <xf numFmtId="9" fontId="1" fillId="9" borderId="9" xfId="1" applyFont="1" applyFill="1" applyBorder="1"/>
    <xf numFmtId="9" fontId="0" fillId="9" borderId="1" xfId="1" applyFont="1" applyFill="1" applyBorder="1"/>
    <xf numFmtId="9" fontId="0" fillId="9" borderId="9" xfId="1" applyFont="1" applyFill="1" applyBorder="1"/>
    <xf numFmtId="0" fontId="3" fillId="9" borderId="19" xfId="0" applyFont="1" applyFill="1" applyBorder="1"/>
    <xf numFmtId="9" fontId="1" fillId="9" borderId="5" xfId="1" applyFont="1" applyFill="1" applyBorder="1"/>
    <xf numFmtId="9" fontId="1" fillId="9" borderId="10" xfId="1" applyFont="1" applyFill="1" applyBorder="1"/>
    <xf numFmtId="9" fontId="0" fillId="9" borderId="5" xfId="1" applyFont="1" applyFill="1" applyBorder="1"/>
    <xf numFmtId="9" fontId="0" fillId="9" borderId="10" xfId="1" applyFont="1" applyFill="1" applyBorder="1"/>
    <xf numFmtId="9" fontId="11" fillId="9" borderId="11" xfId="1" applyFont="1" applyFill="1" applyBorder="1"/>
    <xf numFmtId="9" fontId="11" fillId="9" borderId="13" xfId="1" applyFont="1" applyFill="1" applyBorder="1"/>
    <xf numFmtId="9" fontId="11" fillId="9" borderId="1" xfId="1" applyFont="1" applyFill="1" applyBorder="1"/>
    <xf numFmtId="9" fontId="11" fillId="9" borderId="5" xfId="1" applyFont="1" applyFill="1" applyBorder="1"/>
    <xf numFmtId="9" fontId="11" fillId="9" borderId="15" xfId="1" applyFont="1" applyFill="1" applyBorder="1"/>
    <xf numFmtId="0" fontId="0" fillId="0" borderId="6" xfId="0" applyBorder="1" applyAlignment="1">
      <alignment horizontal="center" wrapText="1"/>
    </xf>
    <xf numFmtId="0" fontId="11" fillId="7" borderId="20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3" fillId="9" borderId="26" xfId="0" applyFont="1" applyFill="1" applyBorder="1"/>
    <xf numFmtId="9" fontId="1" fillId="9" borderId="16" xfId="1" applyFont="1" applyFill="1" applyBorder="1"/>
    <xf numFmtId="9" fontId="1" fillId="9" borderId="17" xfId="1" applyFont="1" applyFill="1" applyBorder="1"/>
    <xf numFmtId="9" fontId="0" fillId="9" borderId="16" xfId="1" applyFont="1" applyFill="1" applyBorder="1"/>
    <xf numFmtId="9" fontId="0" fillId="9" borderId="17" xfId="1" applyFont="1" applyFill="1" applyBorder="1"/>
    <xf numFmtId="0" fontId="11" fillId="0" borderId="5" xfId="0" applyFont="1" applyBorder="1" applyAlignment="1">
      <alignment horizontal="center" vertical="center" wrapText="1"/>
    </xf>
    <xf numFmtId="0" fontId="0" fillId="0" borderId="6" xfId="0" applyBorder="1"/>
  </cellXfs>
  <cellStyles count="10">
    <cellStyle name="Comma" xfId="5" builtinId="3"/>
    <cellStyle name="Comma 2" xfId="2"/>
    <cellStyle name="Comma 3" xfId="8"/>
    <cellStyle name="Currency 2" xfId="3"/>
    <cellStyle name="Normal" xfId="0" builtinId="0"/>
    <cellStyle name="Normal 2" xfId="4"/>
    <cellStyle name="Normal 2 2" xfId="9"/>
    <cellStyle name="Normal 3" xfId="6"/>
    <cellStyle name="Normal 4" xfId="7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Distribution of Yearly spend based on 2012 Q1 spend levels VS. 2013 Planned Spend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'MRK Spends'!$A$66</c:f>
              <c:strCache>
                <c:ptCount val="1"/>
                <c:pt idx="0">
                  <c:v>SC_1_DISEASE_TREATMENT_RSCRS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Spends'!$B$66:$D$66</c:f>
              <c:numCache>
                <c:formatCode>0%</c:formatCode>
                <c:ptCount val="2"/>
                <c:pt idx="0">
                  <c:v>4.2281224730881216E-2</c:v>
                </c:pt>
                <c:pt idx="1">
                  <c:v>4.5857416590714996E-2</c:v>
                </c:pt>
              </c:numCache>
            </c:numRef>
          </c:val>
        </c:ser>
        <c:ser>
          <c:idx val="1"/>
          <c:order val="1"/>
          <c:tx>
            <c:strRef>
              <c:f>'MRK Spends'!$A$67</c:f>
              <c:strCache>
                <c:ptCount val="1"/>
                <c:pt idx="0">
                  <c:v>SC_1_PRODUCT_PROMO_RESOURCES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Spends'!$B$67:$D$67</c:f>
              <c:numCache>
                <c:formatCode>0%</c:formatCode>
                <c:ptCount val="2"/>
                <c:pt idx="0">
                  <c:v>0.21377129324481761</c:v>
                </c:pt>
                <c:pt idx="1">
                  <c:v>0.35934747350064228</c:v>
                </c:pt>
              </c:numCache>
            </c:numRef>
          </c:val>
        </c:ser>
        <c:ser>
          <c:idx val="2"/>
          <c:order val="2"/>
          <c:tx>
            <c:strRef>
              <c:f>'MRK Spends'!$A$68</c:f>
              <c:strCache>
                <c:ptCount val="1"/>
                <c:pt idx="0">
                  <c:v>SC_2_ADVERTISING_PROGRAMS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Spends'!$B$68:$D$68</c:f>
              <c:numCache>
                <c:formatCode>0%</c:formatCode>
                <c:ptCount val="2"/>
                <c:pt idx="0">
                  <c:v>0.38326804427881245</c:v>
                </c:pt>
                <c:pt idx="1">
                  <c:v>0.22631205012092462</c:v>
                </c:pt>
              </c:numCache>
            </c:numRef>
          </c:val>
        </c:ser>
        <c:ser>
          <c:idx val="3"/>
          <c:order val="3"/>
          <c:tx>
            <c:strRef>
              <c:f>'MRK Spends'!$A$69</c:f>
              <c:strCache>
                <c:ptCount val="1"/>
                <c:pt idx="0">
                  <c:v>SC_2_MCM_CAMPAIGN_EXECUTION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Spends'!$B$69:$D$69</c:f>
              <c:numCache>
                <c:formatCode>0%</c:formatCode>
                <c:ptCount val="2"/>
                <c:pt idx="0">
                  <c:v>2.4632426665537048E-2</c:v>
                </c:pt>
                <c:pt idx="1">
                  <c:v>6.4970020022534325E-2</c:v>
                </c:pt>
              </c:numCache>
            </c:numRef>
          </c:val>
        </c:ser>
        <c:ser>
          <c:idx val="4"/>
          <c:order val="4"/>
          <c:tx>
            <c:strRef>
              <c:f>'MRK Spends'!$A$70</c:f>
              <c:strCache>
                <c:ptCount val="1"/>
                <c:pt idx="0">
                  <c:v>SC_3_LECTURE_PROGRAMS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Spends'!$B$70:$D$70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'MRK Spends'!$A$71</c:f>
              <c:strCache>
                <c:ptCount val="1"/>
                <c:pt idx="0">
                  <c:v>SC_3_MMFS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Spends'!$B$71:$D$71</c:f>
              <c:numCache>
                <c:formatCode>0%</c:formatCode>
                <c:ptCount val="2"/>
                <c:pt idx="0">
                  <c:v>5.2741309017359586E-2</c:v>
                </c:pt>
                <c:pt idx="1">
                  <c:v>4.6243801267376185E-2</c:v>
                </c:pt>
              </c:numCache>
            </c:numRef>
          </c:val>
        </c:ser>
        <c:ser>
          <c:idx val="6"/>
          <c:order val="6"/>
          <c:tx>
            <c:strRef>
              <c:f>'MRK Spends'!$A$72</c:f>
              <c:strCache>
                <c:ptCount val="1"/>
                <c:pt idx="0">
                  <c:v>SC_6_COUPONS_VOUCHERS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Spends'!$B$72:$D$72</c:f>
              <c:numCache>
                <c:formatCode>0%</c:formatCode>
                <c:ptCount val="2"/>
                <c:pt idx="0">
                  <c:v>5.6583496143180201E-2</c:v>
                </c:pt>
                <c:pt idx="1">
                  <c:v>6.3485428044465816E-2</c:v>
                </c:pt>
              </c:numCache>
            </c:numRef>
          </c:val>
        </c:ser>
        <c:ser>
          <c:idx val="7"/>
          <c:order val="7"/>
          <c:tx>
            <c:strRef>
              <c:f>'MRK Spends'!$A$73</c:f>
              <c:strCache>
                <c:ptCount val="1"/>
                <c:pt idx="0">
                  <c:v>SC_6_PRODUCT_SAMPLES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Spends'!$B$73:$D$73</c:f>
              <c:numCache>
                <c:formatCode>0%</c:formatCode>
                <c:ptCount val="2"/>
                <c:pt idx="0">
                  <c:v>0.2225488193254235</c:v>
                </c:pt>
                <c:pt idx="1">
                  <c:v>0.19378381045334175</c:v>
                </c:pt>
              </c:numCache>
            </c:numRef>
          </c:val>
        </c:ser>
        <c:ser>
          <c:idx val="8"/>
          <c:order val="8"/>
          <c:tx>
            <c:strRef>
              <c:f>'MRK Spends'!$A$74</c:f>
              <c:strCache>
                <c:ptCount val="1"/>
                <c:pt idx="0">
                  <c:v>SC_6_SAMPLES_DIST_FULFILLMENT</c:v>
                </c:pt>
              </c:strCache>
            </c:strRef>
          </c:tx>
          <c:invertIfNegative val="0"/>
          <c:cat>
            <c:strRef>
              <c:f>'MRK Spends'!$B$65:$D$65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Spends'!$B$74:$D$74</c:f>
              <c:numCache>
                <c:formatCode>0%</c:formatCode>
                <c:ptCount val="2"/>
                <c:pt idx="0">
                  <c:v>4.1733865939883969E-3</c:v>
                </c:pt>
                <c:pt idx="1">
                  <c:v>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3481856"/>
        <c:axId val="163491840"/>
      </c:barChart>
      <c:catAx>
        <c:axId val="16348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3491840"/>
        <c:crosses val="autoZero"/>
        <c:auto val="1"/>
        <c:lblAlgn val="ctr"/>
        <c:lblOffset val="100"/>
        <c:noMultiLvlLbl val="0"/>
      </c:catAx>
      <c:valAx>
        <c:axId val="16349184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348185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Distribution of Yearly spend based on 2012 Q1 spend levels VS. 2013 Planned Spend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'MRK Spends - 2'!$A$66</c:f>
              <c:strCache>
                <c:ptCount val="1"/>
                <c:pt idx="0">
                  <c:v>SC_1_DISEASE_TREATMENT_RSCRS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- 2'!$C$66:$D$66</c:f>
              <c:numCache>
                <c:formatCode>0%</c:formatCode>
                <c:ptCount val="2"/>
                <c:pt idx="0">
                  <c:v>4.2281224730881216E-2</c:v>
                </c:pt>
                <c:pt idx="1">
                  <c:v>4.5857416590714996E-2</c:v>
                </c:pt>
              </c:numCache>
            </c:numRef>
          </c:val>
        </c:ser>
        <c:ser>
          <c:idx val="1"/>
          <c:order val="1"/>
          <c:tx>
            <c:strRef>
              <c:f>'MRK Spends - 2'!$A$67</c:f>
              <c:strCache>
                <c:ptCount val="1"/>
                <c:pt idx="0">
                  <c:v>SC_1_PRODUCT_PROMO_RESOURCES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- 2'!$C$67:$D$67</c:f>
              <c:numCache>
                <c:formatCode>0%</c:formatCode>
                <c:ptCount val="2"/>
                <c:pt idx="0">
                  <c:v>0.21377129324481761</c:v>
                </c:pt>
                <c:pt idx="1">
                  <c:v>0.35934747350064228</c:v>
                </c:pt>
              </c:numCache>
            </c:numRef>
          </c:val>
        </c:ser>
        <c:ser>
          <c:idx val="2"/>
          <c:order val="2"/>
          <c:tx>
            <c:strRef>
              <c:f>'MRK Spends - 2'!$A$68</c:f>
              <c:strCache>
                <c:ptCount val="1"/>
                <c:pt idx="0">
                  <c:v>SC_2_ADVERTISING_PROGRAMS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- 2'!$C$68:$D$68</c:f>
              <c:numCache>
                <c:formatCode>0%</c:formatCode>
                <c:ptCount val="2"/>
                <c:pt idx="0">
                  <c:v>0.38326804427881245</c:v>
                </c:pt>
                <c:pt idx="1">
                  <c:v>0.22631205012092462</c:v>
                </c:pt>
              </c:numCache>
            </c:numRef>
          </c:val>
        </c:ser>
        <c:ser>
          <c:idx val="3"/>
          <c:order val="3"/>
          <c:tx>
            <c:strRef>
              <c:f>'MRK Spends - 2'!$A$69</c:f>
              <c:strCache>
                <c:ptCount val="1"/>
                <c:pt idx="0">
                  <c:v>SC_2_MCM_CAMPAIGN_EXECUTION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- 2'!$C$69:$D$69</c:f>
              <c:numCache>
                <c:formatCode>0%</c:formatCode>
                <c:ptCount val="2"/>
                <c:pt idx="0">
                  <c:v>2.4632426665537048E-2</c:v>
                </c:pt>
                <c:pt idx="1">
                  <c:v>6.4970020022534325E-2</c:v>
                </c:pt>
              </c:numCache>
            </c:numRef>
          </c:val>
        </c:ser>
        <c:ser>
          <c:idx val="4"/>
          <c:order val="4"/>
          <c:tx>
            <c:strRef>
              <c:f>'MRK Spends - 2'!$A$70</c:f>
              <c:strCache>
                <c:ptCount val="1"/>
                <c:pt idx="0">
                  <c:v>SC_3_LECTURE_PROGRAMS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- 2'!$C$70:$D$70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'MRK Spends - 2'!$A$71</c:f>
              <c:strCache>
                <c:ptCount val="1"/>
                <c:pt idx="0">
                  <c:v>SC_3_MMFS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- 2'!$C$71:$D$71</c:f>
              <c:numCache>
                <c:formatCode>0%</c:formatCode>
                <c:ptCount val="2"/>
                <c:pt idx="0">
                  <c:v>5.2741309017359586E-2</c:v>
                </c:pt>
                <c:pt idx="1">
                  <c:v>4.6243801267376185E-2</c:v>
                </c:pt>
              </c:numCache>
            </c:numRef>
          </c:val>
        </c:ser>
        <c:ser>
          <c:idx val="6"/>
          <c:order val="6"/>
          <c:tx>
            <c:strRef>
              <c:f>'MRK Spends - 2'!$A$72</c:f>
              <c:strCache>
                <c:ptCount val="1"/>
                <c:pt idx="0">
                  <c:v>SC_6_COUPONS_VOUCHERS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- 2'!$C$72:$D$72</c:f>
              <c:numCache>
                <c:formatCode>0%</c:formatCode>
                <c:ptCount val="2"/>
                <c:pt idx="0">
                  <c:v>5.6583496143180201E-2</c:v>
                </c:pt>
                <c:pt idx="1">
                  <c:v>6.3485428044465816E-2</c:v>
                </c:pt>
              </c:numCache>
            </c:numRef>
          </c:val>
        </c:ser>
        <c:ser>
          <c:idx val="7"/>
          <c:order val="7"/>
          <c:tx>
            <c:strRef>
              <c:f>'MRK Spends - 2'!$A$73</c:f>
              <c:strCache>
                <c:ptCount val="1"/>
                <c:pt idx="0">
                  <c:v>SC_6_PRODUCT_SAMPLES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- 2'!$C$73:$D$73</c:f>
              <c:numCache>
                <c:formatCode>0%</c:formatCode>
                <c:ptCount val="2"/>
                <c:pt idx="0">
                  <c:v>0.2225488193254235</c:v>
                </c:pt>
                <c:pt idx="1">
                  <c:v>0.19378381045334175</c:v>
                </c:pt>
              </c:numCache>
            </c:numRef>
          </c:val>
        </c:ser>
        <c:ser>
          <c:idx val="8"/>
          <c:order val="8"/>
          <c:tx>
            <c:strRef>
              <c:f>'MRK Spends - 2'!$A$74</c:f>
              <c:strCache>
                <c:ptCount val="1"/>
                <c:pt idx="0">
                  <c:v>SC_6_SAMPLES_DIST_FULFILLMENT</c:v>
                </c:pt>
              </c:strCache>
            </c:strRef>
          </c:tx>
          <c:invertIfNegative val="0"/>
          <c:cat>
            <c:strRef>
              <c:f>'MRK Spends - 2'!$C$65:$D$65</c:f>
              <c:strCache>
                <c:ptCount val="2"/>
                <c:pt idx="0">
                  <c:v>Yearly spend based on 2012 Q1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- 2'!$C$74:$D$74</c:f>
              <c:numCache>
                <c:formatCode>0%</c:formatCode>
                <c:ptCount val="2"/>
                <c:pt idx="0">
                  <c:v>4.1733865939883969E-3</c:v>
                </c:pt>
                <c:pt idx="1">
                  <c:v>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3348480"/>
        <c:axId val="163350016"/>
      </c:barChart>
      <c:catAx>
        <c:axId val="16334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3350016"/>
        <c:crosses val="autoZero"/>
        <c:auto val="1"/>
        <c:lblAlgn val="ctr"/>
        <c:lblOffset val="100"/>
        <c:noMultiLvlLbl val="0"/>
      </c:catAx>
      <c:valAx>
        <c:axId val="1633500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3348480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Distribution of Yearly spend based on 2011 S2 spend levels VS. 2013 Planned Spend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'MRK Spends - 2'!$A$144</c:f>
              <c:strCache>
                <c:ptCount val="1"/>
                <c:pt idx="0">
                  <c:v>SC_1_DISEASE_TREATMENT_RSCRS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- 2'!$C$144:$D$144</c:f>
              <c:numCache>
                <c:formatCode>0%</c:formatCode>
                <c:ptCount val="2"/>
                <c:pt idx="0">
                  <c:v>6.3028367343603273E-2</c:v>
                </c:pt>
                <c:pt idx="1">
                  <c:v>4.5857416590714996E-2</c:v>
                </c:pt>
              </c:numCache>
            </c:numRef>
          </c:val>
        </c:ser>
        <c:ser>
          <c:idx val="1"/>
          <c:order val="1"/>
          <c:tx>
            <c:strRef>
              <c:f>'MRK Spends - 2'!$A$145</c:f>
              <c:strCache>
                <c:ptCount val="1"/>
                <c:pt idx="0">
                  <c:v>SC_1_PRODUCT_PROMO_RESOURCES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- 2'!$C$145:$D$145</c:f>
              <c:numCache>
                <c:formatCode>0%</c:formatCode>
                <c:ptCount val="2"/>
                <c:pt idx="0">
                  <c:v>0.32494544381614865</c:v>
                </c:pt>
                <c:pt idx="1">
                  <c:v>0.35934747350064228</c:v>
                </c:pt>
              </c:numCache>
            </c:numRef>
          </c:val>
        </c:ser>
        <c:ser>
          <c:idx val="2"/>
          <c:order val="2"/>
          <c:tx>
            <c:strRef>
              <c:f>'MRK Spends - 2'!$A$146</c:f>
              <c:strCache>
                <c:ptCount val="1"/>
                <c:pt idx="0">
                  <c:v>SC_2_ADVERTISING_PROGRAMS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- 2'!$C$146:$D$146</c:f>
              <c:numCache>
                <c:formatCode>0%</c:formatCode>
                <c:ptCount val="2"/>
                <c:pt idx="0">
                  <c:v>0.33130516593367088</c:v>
                </c:pt>
                <c:pt idx="1">
                  <c:v>0.22631205012092462</c:v>
                </c:pt>
              </c:numCache>
            </c:numRef>
          </c:val>
        </c:ser>
        <c:ser>
          <c:idx val="3"/>
          <c:order val="3"/>
          <c:tx>
            <c:strRef>
              <c:f>'MRK Spends - 2'!$A$147</c:f>
              <c:strCache>
                <c:ptCount val="1"/>
                <c:pt idx="0">
                  <c:v>SC_2_MCM_CAMPAIGN_EXECUTION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- 2'!$C$147:$D$147</c:f>
              <c:numCache>
                <c:formatCode>0%</c:formatCode>
                <c:ptCount val="2"/>
                <c:pt idx="0">
                  <c:v>4.0463880022691516E-2</c:v>
                </c:pt>
                <c:pt idx="1">
                  <c:v>6.4970020022534325E-2</c:v>
                </c:pt>
              </c:numCache>
            </c:numRef>
          </c:val>
        </c:ser>
        <c:ser>
          <c:idx val="4"/>
          <c:order val="4"/>
          <c:tx>
            <c:strRef>
              <c:f>'MRK Spends - 2'!$A$148</c:f>
              <c:strCache>
                <c:ptCount val="1"/>
                <c:pt idx="0">
                  <c:v>SC_3_LECTURE_PROGRAMS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- 2'!$C$148:$D$148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'MRK Spends - 2'!$A$149</c:f>
              <c:strCache>
                <c:ptCount val="1"/>
                <c:pt idx="0">
                  <c:v>SC_3_MMFS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- 2'!$C$149:$D$149</c:f>
              <c:numCache>
                <c:formatCode>0%</c:formatCode>
                <c:ptCount val="2"/>
                <c:pt idx="0">
                  <c:v>6.5345128657841922E-2</c:v>
                </c:pt>
                <c:pt idx="1">
                  <c:v>4.6243801267376185E-2</c:v>
                </c:pt>
              </c:numCache>
            </c:numRef>
          </c:val>
        </c:ser>
        <c:ser>
          <c:idx val="6"/>
          <c:order val="6"/>
          <c:tx>
            <c:strRef>
              <c:f>'MRK Spends - 2'!$A$150</c:f>
              <c:strCache>
                <c:ptCount val="1"/>
                <c:pt idx="0">
                  <c:v>SC_6_COUPONS_VOUCHERS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- 2'!$C$150:$D$150</c:f>
              <c:numCache>
                <c:formatCode>0%</c:formatCode>
                <c:ptCount val="2"/>
                <c:pt idx="0">
                  <c:v>4.3161881224083161E-2</c:v>
                </c:pt>
                <c:pt idx="1">
                  <c:v>6.3485428044465816E-2</c:v>
                </c:pt>
              </c:numCache>
            </c:numRef>
          </c:val>
        </c:ser>
        <c:ser>
          <c:idx val="7"/>
          <c:order val="7"/>
          <c:tx>
            <c:strRef>
              <c:f>'MRK Spends - 2'!$A$151</c:f>
              <c:strCache>
                <c:ptCount val="1"/>
                <c:pt idx="0">
                  <c:v>SC_6_PRODUCT_SAMPLES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- 2'!$C$151:$D$151</c:f>
              <c:numCache>
                <c:formatCode>0%</c:formatCode>
                <c:ptCount val="2"/>
                <c:pt idx="0">
                  <c:v>9.5253631804924979E-2</c:v>
                </c:pt>
                <c:pt idx="1">
                  <c:v>0.19378381045334175</c:v>
                </c:pt>
              </c:numCache>
            </c:numRef>
          </c:val>
        </c:ser>
        <c:ser>
          <c:idx val="8"/>
          <c:order val="8"/>
          <c:tx>
            <c:strRef>
              <c:f>'MRK Spends - 2'!$A$152</c:f>
              <c:strCache>
                <c:ptCount val="1"/>
                <c:pt idx="0">
                  <c:v>SC_6_SAMPLES_DIST_FULFILLMENT</c:v>
                </c:pt>
              </c:strCache>
            </c:strRef>
          </c:tx>
          <c:invertIfNegative val="0"/>
          <c:cat>
            <c:strRef>
              <c:f>'MRK Spends - 2'!$C$143:$D$143</c:f>
              <c:strCache>
                <c:ptCount val="2"/>
                <c:pt idx="0">
                  <c:v>Yearly spend based on 2011 S2 spend levels</c:v>
                </c:pt>
                <c:pt idx="1">
                  <c:v>2013 Total Spend</c:v>
                </c:pt>
              </c:strCache>
            </c:strRef>
          </c:cat>
          <c:val>
            <c:numRef>
              <c:f>'MRK Spends - 2'!$C$152:$D$152</c:f>
              <c:numCache>
                <c:formatCode>0%</c:formatCode>
                <c:ptCount val="2"/>
                <c:pt idx="0">
                  <c:v>3.6496501197035645E-2</c:v>
                </c:pt>
                <c:pt idx="1">
                  <c:v>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3882112"/>
        <c:axId val="163883648"/>
      </c:barChart>
      <c:catAx>
        <c:axId val="16388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3883648"/>
        <c:crosses val="autoZero"/>
        <c:auto val="1"/>
        <c:lblAlgn val="ctr"/>
        <c:lblOffset val="100"/>
        <c:noMultiLvlLbl val="0"/>
      </c:catAx>
      <c:valAx>
        <c:axId val="163883648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63882112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Total</a:t>
            </a:r>
            <a:r>
              <a:rPr lang="en-US" sz="1400" baseline="0"/>
              <a:t> Promotion Spend (2011 / 2012)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'CSD Selected'!$C$3</c:f>
              <c:strCache>
                <c:ptCount val="1"/>
                <c:pt idx="0">
                  <c:v>JANUVIA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Selected'!$C$4,'CSD Selected'!$C$13)</c:f>
              <c:numCache>
                <c:formatCode>_(* #,##0_);_(* \(#,##0\);_(* "-"??_);_(@_)</c:formatCode>
                <c:ptCount val="2"/>
                <c:pt idx="0">
                  <c:v>202929</c:v>
                </c:pt>
                <c:pt idx="1">
                  <c:v>194453</c:v>
                </c:pt>
              </c:numCache>
            </c:numRef>
          </c:val>
        </c:ser>
        <c:ser>
          <c:idx val="2"/>
          <c:order val="1"/>
          <c:tx>
            <c:strRef>
              <c:f>'CSD Selected'!$D$3</c:f>
              <c:strCache>
                <c:ptCount val="1"/>
                <c:pt idx="0">
                  <c:v>TRADJENTA</c:v>
                </c:pt>
              </c:strCache>
            </c:strRef>
          </c:tx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Selected'!$D$4,'CSD Selected'!$D$13)</c:f>
              <c:numCache>
                <c:formatCode>_(* #,##0_);_(* \(#,##0\);_(* "-"??_);_(@_)</c:formatCode>
                <c:ptCount val="2"/>
                <c:pt idx="0">
                  <c:v>156047</c:v>
                </c:pt>
                <c:pt idx="1">
                  <c:v>284707</c:v>
                </c:pt>
              </c:numCache>
            </c:numRef>
          </c:val>
        </c:ser>
        <c:ser>
          <c:idx val="3"/>
          <c:order val="2"/>
          <c:tx>
            <c:strRef>
              <c:f>'CSD Selected'!$E$3</c:f>
              <c:strCache>
                <c:ptCount val="1"/>
                <c:pt idx="0">
                  <c:v>ONGLYZA</c:v>
                </c:pt>
              </c:strCache>
            </c:strRef>
          </c:tx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Selected'!$E$4,'CSD Selected'!$E$13)</c:f>
              <c:numCache>
                <c:formatCode>_(* #,##0_);_(* \(#,##0\);_(* "-"??_);_(@_)</c:formatCode>
                <c:ptCount val="2"/>
                <c:pt idx="0">
                  <c:v>183545</c:v>
                </c:pt>
                <c:pt idx="1">
                  <c:v>210491</c:v>
                </c:pt>
              </c:numCache>
            </c:numRef>
          </c:val>
        </c:ser>
        <c:ser>
          <c:idx val="4"/>
          <c:order val="3"/>
          <c:tx>
            <c:strRef>
              <c:f>'CSD Selected'!$F$3</c:f>
              <c:strCache>
                <c:ptCount val="1"/>
                <c:pt idx="0">
                  <c:v>JANUMET + XR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Selected'!$F$4,'CSD Selected'!$F$13)</c:f>
              <c:numCache>
                <c:formatCode>_(* #,##0_);_(* \(#,##0\);_(* "-"??_);_(@_)</c:formatCode>
                <c:ptCount val="2"/>
                <c:pt idx="0">
                  <c:v>105723</c:v>
                </c:pt>
                <c:pt idx="1">
                  <c:v>178069</c:v>
                </c:pt>
              </c:numCache>
            </c:numRef>
          </c:val>
        </c:ser>
        <c:ser>
          <c:idx val="5"/>
          <c:order val="4"/>
          <c:tx>
            <c:strRef>
              <c:f>'CSD Selected'!$G$3</c:f>
              <c:strCache>
                <c:ptCount val="1"/>
                <c:pt idx="0">
                  <c:v>KOMBIGLYZE</c:v>
                </c:pt>
              </c:strCache>
            </c:strRef>
          </c:tx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Selected'!$G$4,'CSD Selected'!$G$13)</c:f>
              <c:numCache>
                <c:formatCode>_(* #,##0_);_(* \(#,##0\);_(* "-"??_);_(@_)</c:formatCode>
                <c:ptCount val="2"/>
                <c:pt idx="0">
                  <c:v>130317</c:v>
                </c:pt>
                <c:pt idx="1">
                  <c:v>118968</c:v>
                </c:pt>
              </c:numCache>
            </c:numRef>
          </c:val>
        </c:ser>
        <c:ser>
          <c:idx val="6"/>
          <c:order val="5"/>
          <c:tx>
            <c:strRef>
              <c:f>'CSD Selected'!$H$3</c:f>
              <c:strCache>
                <c:ptCount val="1"/>
                <c:pt idx="0">
                  <c:v>JENTADUETO</c:v>
                </c:pt>
              </c:strCache>
            </c:strRef>
          </c:tx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Selected'!$H$4,'CSD Selected'!$H$13)</c:f>
              <c:numCache>
                <c:formatCode>_(* #,##0_);_(* \(#,##0\);_(* "-"??_);_(@_)</c:formatCode>
                <c:ptCount val="2"/>
                <c:pt idx="0">
                  <c:v>0</c:v>
                </c:pt>
                <c:pt idx="1">
                  <c:v>47684</c:v>
                </c:pt>
              </c:numCache>
            </c:numRef>
          </c:val>
        </c:ser>
        <c:ser>
          <c:idx val="7"/>
          <c:order val="6"/>
          <c:tx>
            <c:strRef>
              <c:f>'CSD Selected'!$I$3</c:f>
              <c:strCache>
                <c:ptCount val="1"/>
                <c:pt idx="0">
                  <c:v>VICTOZA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Selected'!$I$4,'CSD Selected'!$I$13)</c:f>
              <c:numCache>
                <c:formatCode>_(* #,##0_);_(* \(#,##0\);_(* "-"??_);_(@_)</c:formatCode>
                <c:ptCount val="2"/>
                <c:pt idx="0">
                  <c:v>218771</c:v>
                </c:pt>
                <c:pt idx="1">
                  <c:v>211006</c:v>
                </c:pt>
              </c:numCache>
            </c:numRef>
          </c:val>
        </c:ser>
        <c:ser>
          <c:idx val="8"/>
          <c:order val="7"/>
          <c:tx>
            <c:strRef>
              <c:f>'CSD Selected'!$J$3</c:f>
              <c:strCache>
                <c:ptCount val="1"/>
                <c:pt idx="0">
                  <c:v>BYETTA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Selected'!$J$4,'CSD Selected'!$J$13)</c:f>
              <c:numCache>
                <c:formatCode>_(* #,##0_);_(* \(#,##0\);_(* "-"??_);_(@_)</c:formatCode>
                <c:ptCount val="2"/>
                <c:pt idx="0">
                  <c:v>99148</c:v>
                </c:pt>
                <c:pt idx="1">
                  <c:v>159989</c:v>
                </c:pt>
              </c:numCache>
            </c:numRef>
          </c:val>
        </c:ser>
        <c:ser>
          <c:idx val="9"/>
          <c:order val="8"/>
          <c:tx>
            <c:strRef>
              <c:f>'CSD Selected'!$K$3</c:f>
              <c:strCache>
                <c:ptCount val="1"/>
                <c:pt idx="0">
                  <c:v>ACTOS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('CSD Selected'!$A$4,'CSD Selected'!$A$13)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Selected'!$K$4,'CSD Selected'!$K$13)</c:f>
              <c:numCache>
                <c:formatCode>_(* #,##0_);_(* \(#,##0\);_(* "-"??_);_(@_)</c:formatCode>
                <c:ptCount val="2"/>
                <c:pt idx="0">
                  <c:v>149552</c:v>
                </c:pt>
                <c:pt idx="1">
                  <c:v>65632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580544"/>
        <c:axId val="163594624"/>
      </c:barChart>
      <c:catAx>
        <c:axId val="163580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3594624"/>
        <c:crosses val="autoZero"/>
        <c:auto val="1"/>
        <c:lblAlgn val="ctr"/>
        <c:lblOffset val="100"/>
        <c:noMultiLvlLbl val="0"/>
      </c:catAx>
      <c:valAx>
        <c:axId val="163594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35805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Spend by Channel - </a:t>
            </a:r>
            <a:r>
              <a:rPr lang="en-US" sz="1400" baseline="0"/>
              <a:t> 2011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'CSD Selected'!$B$5</c:f>
              <c:strCache>
                <c:ptCount val="1"/>
                <c:pt idx="0">
                  <c:v>Detail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Selected'!$C$5:$K$5</c:f>
              <c:numCache>
                <c:formatCode>_(* #,##0_);_(* \(#,##0\);_(* "-"??_);_(@_)</c:formatCode>
                <c:ptCount val="9"/>
                <c:pt idx="0">
                  <c:v>113817</c:v>
                </c:pt>
                <c:pt idx="1">
                  <c:v>96852</c:v>
                </c:pt>
                <c:pt idx="2">
                  <c:v>111249</c:v>
                </c:pt>
                <c:pt idx="3">
                  <c:v>67138</c:v>
                </c:pt>
                <c:pt idx="4">
                  <c:v>84849</c:v>
                </c:pt>
                <c:pt idx="5">
                  <c:v>0</c:v>
                </c:pt>
                <c:pt idx="6">
                  <c:v>125031</c:v>
                </c:pt>
                <c:pt idx="7">
                  <c:v>65362</c:v>
                </c:pt>
                <c:pt idx="8">
                  <c:v>99248</c:v>
                </c:pt>
              </c:numCache>
            </c:numRef>
          </c:val>
        </c:ser>
        <c:ser>
          <c:idx val="4"/>
          <c:order val="1"/>
          <c:tx>
            <c:strRef>
              <c:f>'CSD Selected'!$B$7</c:f>
              <c:strCache>
                <c:ptCount val="1"/>
                <c:pt idx="0">
                  <c:v>Sample Spend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Selected'!$C$7:$K$7</c:f>
              <c:numCache>
                <c:formatCode>_(* #,##0_);_(* \(#,##0\);_(* "-"??_);_(@_)</c:formatCode>
                <c:ptCount val="9"/>
                <c:pt idx="0">
                  <c:v>45980</c:v>
                </c:pt>
                <c:pt idx="1">
                  <c:v>25190</c:v>
                </c:pt>
                <c:pt idx="2">
                  <c:v>37421</c:v>
                </c:pt>
                <c:pt idx="3">
                  <c:v>31623</c:v>
                </c:pt>
                <c:pt idx="4">
                  <c:v>31073</c:v>
                </c:pt>
                <c:pt idx="5">
                  <c:v>0</c:v>
                </c:pt>
                <c:pt idx="6">
                  <c:v>35420</c:v>
                </c:pt>
                <c:pt idx="7">
                  <c:v>19333</c:v>
                </c:pt>
                <c:pt idx="8">
                  <c:v>38677</c:v>
                </c:pt>
              </c:numCache>
            </c:numRef>
          </c:val>
        </c:ser>
        <c:ser>
          <c:idx val="5"/>
          <c:order val="2"/>
          <c:tx>
            <c:strRef>
              <c:f>'CSD Selected'!$B$8</c:f>
              <c:strCache>
                <c:ptCount val="1"/>
                <c:pt idx="0">
                  <c:v>DTC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Selected'!$C$8:$K$8</c:f>
              <c:numCache>
                <c:formatCode>_(* #,##0_);_(* \(#,##0\);_(* "-"??_);_(@_)</c:formatCode>
                <c:ptCount val="9"/>
                <c:pt idx="0">
                  <c:v>29878</c:v>
                </c:pt>
                <c:pt idx="1">
                  <c:v>1</c:v>
                </c:pt>
                <c:pt idx="2">
                  <c:v>22592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15377</c:v>
                </c:pt>
                <c:pt idx="7">
                  <c:v>2</c:v>
                </c:pt>
                <c:pt idx="8">
                  <c:v>21</c:v>
                </c:pt>
              </c:numCache>
            </c:numRef>
          </c:val>
        </c:ser>
        <c:ser>
          <c:idx val="6"/>
          <c:order val="3"/>
          <c:tx>
            <c:strRef>
              <c:f>'CSD Selected'!$B$9</c:f>
              <c:strCache>
                <c:ptCount val="1"/>
                <c:pt idx="0">
                  <c:v>Meetings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Selected'!$C$9:$K$9</c:f>
              <c:numCache>
                <c:formatCode>_(* #,##0_);_(* \(#,##0\);_(* "-"??_);_(@_)</c:formatCode>
                <c:ptCount val="9"/>
                <c:pt idx="0">
                  <c:v>8099</c:v>
                </c:pt>
                <c:pt idx="1">
                  <c:v>13884</c:v>
                </c:pt>
                <c:pt idx="2">
                  <c:v>6553</c:v>
                </c:pt>
                <c:pt idx="3">
                  <c:v>4193</c:v>
                </c:pt>
                <c:pt idx="4">
                  <c:v>9436</c:v>
                </c:pt>
                <c:pt idx="5">
                  <c:v>0</c:v>
                </c:pt>
                <c:pt idx="6">
                  <c:v>25024</c:v>
                </c:pt>
                <c:pt idx="7">
                  <c:v>9966</c:v>
                </c:pt>
                <c:pt idx="8">
                  <c:v>8297</c:v>
                </c:pt>
              </c:numCache>
            </c:numRef>
          </c:val>
        </c:ser>
        <c:ser>
          <c:idx val="7"/>
          <c:order val="4"/>
          <c:tx>
            <c:strRef>
              <c:f>'CSD Selected'!$B$10</c:f>
              <c:strCache>
                <c:ptCount val="1"/>
                <c:pt idx="0">
                  <c:v>Mailings Spend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Selected'!$C$10:$K$10</c:f>
              <c:numCache>
                <c:formatCode>_(* #,##0_);_(* \(#,##0\);_(* "-"??_);_(@_)</c:formatCode>
                <c:ptCount val="9"/>
                <c:pt idx="0">
                  <c:v>4538</c:v>
                </c:pt>
                <c:pt idx="1">
                  <c:v>5985</c:v>
                </c:pt>
                <c:pt idx="2">
                  <c:v>4736</c:v>
                </c:pt>
                <c:pt idx="3">
                  <c:v>2412</c:v>
                </c:pt>
                <c:pt idx="4">
                  <c:v>4121</c:v>
                </c:pt>
                <c:pt idx="5">
                  <c:v>0</c:v>
                </c:pt>
                <c:pt idx="6">
                  <c:v>13823</c:v>
                </c:pt>
                <c:pt idx="7">
                  <c:v>3172</c:v>
                </c:pt>
                <c:pt idx="8">
                  <c:v>3308</c:v>
                </c:pt>
              </c:numCache>
            </c:numRef>
          </c:val>
        </c:ser>
        <c:ser>
          <c:idx val="8"/>
          <c:order val="5"/>
          <c:tx>
            <c:strRef>
              <c:f>'CSD Selected'!$B$11</c:f>
              <c:strCache>
                <c:ptCount val="1"/>
                <c:pt idx="0">
                  <c:v>Clinical Trial Spend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Selected'!$C$11:$K$11</c:f>
              <c:numCache>
                <c:formatCode>_(* #,##0_);_(* \(#,##0\);_(* "-"??_);_(@_)</c:formatCode>
                <c:ptCount val="9"/>
                <c:pt idx="0">
                  <c:v>132</c:v>
                </c:pt>
                <c:pt idx="1">
                  <c:v>13262</c:v>
                </c:pt>
                <c:pt idx="2">
                  <c:v>262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2272</c:v>
                </c:pt>
                <c:pt idx="7">
                  <c:v>81</c:v>
                </c:pt>
                <c:pt idx="8">
                  <c:v>0</c:v>
                </c:pt>
              </c:numCache>
            </c:numRef>
          </c:val>
        </c:ser>
        <c:ser>
          <c:idx val="9"/>
          <c:order val="6"/>
          <c:tx>
            <c:strRef>
              <c:f>'CSD Selected'!$B$12</c:f>
              <c:strCache>
                <c:ptCount val="1"/>
                <c:pt idx="0">
                  <c:v>Print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Selected'!$C$12:$K$12</c:f>
              <c:numCache>
                <c:formatCode>_(* #,##0_);_(* \(#,##0\);_(* "-"??_);_(@_)</c:formatCode>
                <c:ptCount val="9"/>
                <c:pt idx="0">
                  <c:v>484</c:v>
                </c:pt>
                <c:pt idx="1">
                  <c:v>876</c:v>
                </c:pt>
                <c:pt idx="2">
                  <c:v>734</c:v>
                </c:pt>
                <c:pt idx="3">
                  <c:v>356</c:v>
                </c:pt>
                <c:pt idx="4">
                  <c:v>807</c:v>
                </c:pt>
                <c:pt idx="5">
                  <c:v>0</c:v>
                </c:pt>
                <c:pt idx="6">
                  <c:v>1823</c:v>
                </c:pt>
                <c:pt idx="7">
                  <c:v>1232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647872"/>
        <c:axId val="163649408"/>
      </c:barChart>
      <c:catAx>
        <c:axId val="163647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3649408"/>
        <c:crosses val="autoZero"/>
        <c:auto val="1"/>
        <c:lblAlgn val="ctr"/>
        <c:lblOffset val="100"/>
        <c:noMultiLvlLbl val="0"/>
      </c:catAx>
      <c:valAx>
        <c:axId val="163649408"/>
        <c:scaling>
          <c:orientation val="minMax"/>
          <c:max val="3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36478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Spend by Channel - </a:t>
            </a:r>
            <a:r>
              <a:rPr lang="en-US" sz="1400" baseline="0"/>
              <a:t> 2012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'CSD Selected'!$B$14</c:f>
              <c:strCache>
                <c:ptCount val="1"/>
                <c:pt idx="0">
                  <c:v>Detail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Selected'!$C$14:$K$14</c:f>
              <c:numCache>
                <c:formatCode>_(* #,##0_);_(* \(#,##0\);_(* "-"??_);_(@_)</c:formatCode>
                <c:ptCount val="9"/>
                <c:pt idx="0">
                  <c:v>104837</c:v>
                </c:pt>
                <c:pt idx="1">
                  <c:v>189342</c:v>
                </c:pt>
                <c:pt idx="2">
                  <c:v>142918</c:v>
                </c:pt>
                <c:pt idx="3">
                  <c:v>112466</c:v>
                </c:pt>
                <c:pt idx="4">
                  <c:v>75149</c:v>
                </c:pt>
                <c:pt idx="5">
                  <c:v>28273</c:v>
                </c:pt>
                <c:pt idx="6">
                  <c:v>126463</c:v>
                </c:pt>
                <c:pt idx="7">
                  <c:v>102778</c:v>
                </c:pt>
                <c:pt idx="8">
                  <c:v>46610</c:v>
                </c:pt>
              </c:numCache>
            </c:numRef>
          </c:val>
        </c:ser>
        <c:ser>
          <c:idx val="4"/>
          <c:order val="1"/>
          <c:tx>
            <c:strRef>
              <c:f>'CSD Selected'!$B$16</c:f>
              <c:strCache>
                <c:ptCount val="1"/>
                <c:pt idx="0">
                  <c:v>Sample Spend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Selected'!$C$16:$K$16</c:f>
              <c:numCache>
                <c:formatCode>_(* #,##0_);_(* \(#,##0\);_(* "-"??_);_(@_)</c:formatCode>
                <c:ptCount val="9"/>
                <c:pt idx="0">
                  <c:v>46478</c:v>
                </c:pt>
                <c:pt idx="1">
                  <c:v>51950</c:v>
                </c:pt>
                <c:pt idx="2">
                  <c:v>48297</c:v>
                </c:pt>
                <c:pt idx="3">
                  <c:v>46369</c:v>
                </c:pt>
                <c:pt idx="4">
                  <c:v>32481</c:v>
                </c:pt>
                <c:pt idx="5">
                  <c:v>10661</c:v>
                </c:pt>
                <c:pt idx="6">
                  <c:v>37997</c:v>
                </c:pt>
                <c:pt idx="7">
                  <c:v>19717</c:v>
                </c:pt>
                <c:pt idx="8">
                  <c:v>14732</c:v>
                </c:pt>
              </c:numCache>
            </c:numRef>
          </c:val>
        </c:ser>
        <c:ser>
          <c:idx val="5"/>
          <c:order val="2"/>
          <c:tx>
            <c:strRef>
              <c:f>'CSD Selected'!$B$17</c:f>
              <c:strCache>
                <c:ptCount val="1"/>
                <c:pt idx="0">
                  <c:v>DTC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Selected'!$C$17:$K$17</c:f>
              <c:numCache>
                <c:formatCode>_(* #,##0_);_(* \(#,##0\);_(* "-"??_);_(@_)</c:formatCode>
                <c:ptCount val="9"/>
                <c:pt idx="0">
                  <c:v>31770</c:v>
                </c:pt>
                <c:pt idx="1">
                  <c:v>82</c:v>
                </c:pt>
                <c:pt idx="2">
                  <c:v>816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11680</c:v>
                </c:pt>
                <c:pt idx="7">
                  <c:v>5</c:v>
                </c:pt>
                <c:pt idx="8">
                  <c:v>30</c:v>
                </c:pt>
              </c:numCache>
            </c:numRef>
          </c:val>
        </c:ser>
        <c:ser>
          <c:idx val="6"/>
          <c:order val="3"/>
          <c:tx>
            <c:strRef>
              <c:f>'CSD Selected'!$B$18</c:f>
              <c:strCache>
                <c:ptCount val="1"/>
                <c:pt idx="0">
                  <c:v>Meetings Spend</c:v>
                </c:pt>
              </c:strCache>
            </c:strRef>
          </c:tx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Selected'!$C$18:$K$18</c:f>
              <c:numCache>
                <c:formatCode>_(* #,##0_);_(* \(#,##0\);_(* "-"??_);_(@_)</c:formatCode>
                <c:ptCount val="9"/>
                <c:pt idx="0">
                  <c:v>8121</c:v>
                </c:pt>
                <c:pt idx="1">
                  <c:v>21615</c:v>
                </c:pt>
                <c:pt idx="2">
                  <c:v>13800</c:v>
                </c:pt>
                <c:pt idx="3">
                  <c:v>14085</c:v>
                </c:pt>
                <c:pt idx="4">
                  <c:v>7091</c:v>
                </c:pt>
                <c:pt idx="5">
                  <c:v>2862</c:v>
                </c:pt>
                <c:pt idx="6">
                  <c:v>16469</c:v>
                </c:pt>
                <c:pt idx="7">
                  <c:v>25000</c:v>
                </c:pt>
                <c:pt idx="8">
                  <c:v>2527</c:v>
                </c:pt>
              </c:numCache>
            </c:numRef>
          </c:val>
        </c:ser>
        <c:ser>
          <c:idx val="7"/>
          <c:order val="4"/>
          <c:tx>
            <c:strRef>
              <c:f>'CSD Selected'!$B$19</c:f>
              <c:strCache>
                <c:ptCount val="1"/>
                <c:pt idx="0">
                  <c:v>Mailings Spend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Selected'!$C$19:$K$19</c:f>
              <c:numCache>
                <c:formatCode>_(* #,##0_);_(* \(#,##0\);_(* "-"??_);_(@_)</c:formatCode>
                <c:ptCount val="9"/>
                <c:pt idx="0">
                  <c:v>3007</c:v>
                </c:pt>
                <c:pt idx="1">
                  <c:v>12150</c:v>
                </c:pt>
                <c:pt idx="2">
                  <c:v>4070</c:v>
                </c:pt>
                <c:pt idx="3">
                  <c:v>4729</c:v>
                </c:pt>
                <c:pt idx="4">
                  <c:v>3589</c:v>
                </c:pt>
                <c:pt idx="5">
                  <c:v>4919</c:v>
                </c:pt>
                <c:pt idx="6">
                  <c:v>16185</c:v>
                </c:pt>
                <c:pt idx="7">
                  <c:v>10016</c:v>
                </c:pt>
                <c:pt idx="8">
                  <c:v>1734</c:v>
                </c:pt>
              </c:numCache>
            </c:numRef>
          </c:val>
        </c:ser>
        <c:ser>
          <c:idx val="8"/>
          <c:order val="5"/>
          <c:tx>
            <c:strRef>
              <c:f>'CSD Selected'!$B$20</c:f>
              <c:strCache>
                <c:ptCount val="1"/>
                <c:pt idx="0">
                  <c:v>Clinical Trial Spend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Selected'!$C$20:$K$20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7985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800</c:v>
                </c:pt>
                <c:pt idx="7">
                  <c:v>29</c:v>
                </c:pt>
                <c:pt idx="8">
                  <c:v>0</c:v>
                </c:pt>
              </c:numCache>
            </c:numRef>
          </c:val>
        </c:ser>
        <c:ser>
          <c:idx val="9"/>
          <c:order val="6"/>
          <c:tx>
            <c:strRef>
              <c:f>'CSD Selected'!$B$21</c:f>
              <c:strCache>
                <c:ptCount val="1"/>
                <c:pt idx="0">
                  <c:v>Print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'CSD Selected'!$C$3:$K$3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Selected'!$C$21:$K$21</c:f>
              <c:numCache>
                <c:formatCode>_(* #,##0_);_(* \(#,##0\);_(* "-"??_);_(@_)</c:formatCode>
                <c:ptCount val="9"/>
                <c:pt idx="0">
                  <c:v>242</c:v>
                </c:pt>
                <c:pt idx="1">
                  <c:v>1583</c:v>
                </c:pt>
                <c:pt idx="2">
                  <c:v>568</c:v>
                </c:pt>
                <c:pt idx="3">
                  <c:v>419</c:v>
                </c:pt>
                <c:pt idx="4">
                  <c:v>623</c:v>
                </c:pt>
                <c:pt idx="5">
                  <c:v>967</c:v>
                </c:pt>
                <c:pt idx="6">
                  <c:v>1411</c:v>
                </c:pt>
                <c:pt idx="7">
                  <c:v>2442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971456"/>
        <c:axId val="163972992"/>
      </c:barChart>
      <c:catAx>
        <c:axId val="1639714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3972992"/>
        <c:crosses val="autoZero"/>
        <c:auto val="1"/>
        <c:lblAlgn val="ctr"/>
        <c:lblOffset val="100"/>
        <c:noMultiLvlLbl val="0"/>
      </c:catAx>
      <c:valAx>
        <c:axId val="163972992"/>
        <c:scaling>
          <c:orientation val="minMax"/>
          <c:max val="3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39714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Indexed 2012 Spend (Januvia = 100)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'CSD Selected'!$O$3</c:f>
              <c:strCache>
                <c:ptCount val="1"/>
                <c:pt idx="0">
                  <c:v>JANUVIA</c:v>
                </c:pt>
              </c:strCache>
            </c:strRef>
          </c:tx>
          <c:marker>
            <c:symbol val="diamond"/>
            <c:size val="9"/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Selected'!$O$13:$O$16,'CSD Selected'!$O$18:$O$19,'CSD Selected'!$O$21)</c:f>
              <c:numCache>
                <c:formatCode>_(* #,##0_);_(* \(#,##0\);_(* "-"??_);_(@_)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'CSD Selected'!$P$3</c:f>
              <c:strCache>
                <c:ptCount val="1"/>
                <c:pt idx="0">
                  <c:v>TRADJENTA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9"/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Selected'!$P$13:$P$16,'CSD Selected'!$P$18:$P$19,'CSD Selected'!$P$21)</c:f>
              <c:numCache>
                <c:formatCode>_(* #,##0_);_(* \(#,##0\);_(* "-"??_);_(@_)</c:formatCode>
                <c:ptCount val="7"/>
                <c:pt idx="0">
                  <c:v>146.41430062791522</c:v>
                </c:pt>
                <c:pt idx="1">
                  <c:v>180.60608372998084</c:v>
                </c:pt>
                <c:pt idx="2">
                  <c:v>141.81213632585204</c:v>
                </c:pt>
                <c:pt idx="3">
                  <c:v>111.77331210465167</c:v>
                </c:pt>
                <c:pt idx="4">
                  <c:v>266.16180273365353</c:v>
                </c:pt>
                <c:pt idx="5">
                  <c:v>404.0571998669771</c:v>
                </c:pt>
                <c:pt idx="6">
                  <c:v>654.13223140495859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'CSD Selected'!$Q$3</c:f>
              <c:strCache>
                <c:ptCount val="1"/>
                <c:pt idx="0">
                  <c:v>ONGLYZA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9"/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Selected'!$Q$13:$Q$16,'CSD Selected'!$Q$18:$Q$19,'CSD Selected'!$Q$21)</c:f>
              <c:numCache>
                <c:formatCode>_(* #,##0_);_(* \(#,##0\);_(* "-"??_);_(@_)</c:formatCode>
                <c:ptCount val="7"/>
                <c:pt idx="0">
                  <c:v>108.24775138465337</c:v>
                </c:pt>
                <c:pt idx="1">
                  <c:v>136.32400774535708</c:v>
                </c:pt>
                <c:pt idx="2">
                  <c:v>105.4862842892768</c:v>
                </c:pt>
                <c:pt idx="3">
                  <c:v>103.9136795903438</c:v>
                </c:pt>
                <c:pt idx="4">
                  <c:v>169.9298115995567</c:v>
                </c:pt>
                <c:pt idx="5">
                  <c:v>135.35084802128367</c:v>
                </c:pt>
                <c:pt idx="6">
                  <c:v>234.71074380165291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'CSD Selected'!$R$3</c:f>
              <c:strCache>
                <c:ptCount val="1"/>
                <c:pt idx="0">
                  <c:v>JANUMET + XR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Selected'!$R$13:$R$16,'CSD Selected'!$R$18:$R$19,'CSD Selected'!$R$21)</c:f>
              <c:numCache>
                <c:formatCode>_(* #,##0_);_(* \(#,##0\);_(* "-"??_);_(@_)</c:formatCode>
                <c:ptCount val="7"/>
                <c:pt idx="0">
                  <c:v>91.574313587345017</c:v>
                </c:pt>
                <c:pt idx="1">
                  <c:v>107.27701097894825</c:v>
                </c:pt>
                <c:pt idx="2">
                  <c:v>98.171238570241059</c:v>
                </c:pt>
                <c:pt idx="3">
                  <c:v>99.765480442359816</c:v>
                </c:pt>
                <c:pt idx="4">
                  <c:v>173.43923162172146</c:v>
                </c:pt>
                <c:pt idx="5">
                  <c:v>157.26637845028267</c:v>
                </c:pt>
                <c:pt idx="6">
                  <c:v>173.14049586776858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'CSD Selected'!$S$3</c:f>
              <c:strCache>
                <c:ptCount val="1"/>
                <c:pt idx="0">
                  <c:v>KOMBIGLYZE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Selected'!$S$13:$S$16,'CSD Selected'!$S$18:$S$19,'CSD Selected'!$S$21)</c:f>
              <c:numCache>
                <c:formatCode>_(* #,##0_);_(* \(#,##0\);_(* "-"??_);_(@_)</c:formatCode>
                <c:ptCount val="7"/>
                <c:pt idx="0">
                  <c:v>61.180850899703266</c:v>
                </c:pt>
                <c:pt idx="1">
                  <c:v>71.68175357936606</c:v>
                </c:pt>
                <c:pt idx="2">
                  <c:v>62.593516209476306</c:v>
                </c:pt>
                <c:pt idx="3">
                  <c:v>69.88467662119713</c:v>
                </c:pt>
                <c:pt idx="4">
                  <c:v>87.316832902351933</c:v>
                </c:pt>
                <c:pt idx="5">
                  <c:v>119.35483870967742</c:v>
                </c:pt>
                <c:pt idx="6">
                  <c:v>257.43801652892563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'CSD Selected'!$T$3</c:f>
              <c:strCache>
                <c:ptCount val="1"/>
                <c:pt idx="0">
                  <c:v>JENTADUETO</c:v>
                </c:pt>
              </c:strCache>
            </c:strRef>
          </c:tx>
          <c:spPr>
            <a:ln>
              <a:noFill/>
            </a:ln>
          </c:spPr>
          <c:marker>
            <c:symbol val="plus"/>
            <c:size val="9"/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Selected'!$T$13:$T$16,'CSD Selected'!$T$18:$T$19,'CSD Selected'!$T$21)</c:f>
              <c:numCache>
                <c:formatCode>_(* #,##0_);_(* \(#,##0\);_(* "-"??_);_(@_)</c:formatCode>
                <c:ptCount val="7"/>
                <c:pt idx="0">
                  <c:v>24.522121026674824</c:v>
                </c:pt>
                <c:pt idx="1">
                  <c:v>26.968532102215821</c:v>
                </c:pt>
                <c:pt idx="2">
                  <c:v>26.60016625103907</c:v>
                </c:pt>
                <c:pt idx="3">
                  <c:v>22.937733981668746</c:v>
                </c:pt>
                <c:pt idx="4">
                  <c:v>35.241965275212408</c:v>
                </c:pt>
                <c:pt idx="5">
                  <c:v>163.58496840705021</c:v>
                </c:pt>
                <c:pt idx="6">
                  <c:v>399.58677685950414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'CSD Selected'!$U$3</c:f>
              <c:strCache>
                <c:ptCount val="1"/>
                <c:pt idx="0">
                  <c:v>VICTOZA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chemeClr val="accent4">
                  <a:lumMod val="50000"/>
                </a:schemeClr>
              </a:solidFill>
            </c:spPr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Selected'!$U$13:$U$16,'CSD Selected'!$U$18:$U$19,'CSD Selected'!$U$21)</c:f>
              <c:numCache>
                <c:formatCode>_(* #,##0_);_(* \(#,##0\);_(* "-"??_);_(@_)</c:formatCode>
                <c:ptCount val="7"/>
                <c:pt idx="0">
                  <c:v>108.51259687430897</c:v>
                </c:pt>
                <c:pt idx="1">
                  <c:v>120.62821332163263</c:v>
                </c:pt>
                <c:pt idx="2">
                  <c:v>96.841230257689119</c:v>
                </c:pt>
                <c:pt idx="3">
                  <c:v>81.752657171134729</c:v>
                </c:pt>
                <c:pt idx="4">
                  <c:v>202.79522226326807</c:v>
                </c:pt>
                <c:pt idx="5">
                  <c:v>538.24409710675093</c:v>
                </c:pt>
                <c:pt idx="6">
                  <c:v>583.05785123966939</c:v>
                </c:pt>
              </c:numCache>
            </c:numRef>
          </c:val>
          <c:smooth val="0"/>
        </c:ser>
        <c:ser>
          <c:idx val="4"/>
          <c:order val="7"/>
          <c:tx>
            <c:strRef>
              <c:f>'CSD Selected'!$V$3</c:f>
              <c:strCache>
                <c:ptCount val="1"/>
                <c:pt idx="0">
                  <c:v>BYETTA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9"/>
            <c:spPr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Selected'!$V$13:$V$16,'CSD Selected'!$V$18:$V$19,'CSD Selected'!$V$21)</c:f>
              <c:numCache>
                <c:formatCode>_(* #,##0_);_(* \(#,##0\);_(* "-"??_);_(@_)</c:formatCode>
                <c:ptCount val="7"/>
                <c:pt idx="0">
                  <c:v>82.276436979630034</c:v>
                </c:pt>
                <c:pt idx="1">
                  <c:v>98.035998740902542</c:v>
                </c:pt>
                <c:pt idx="2">
                  <c:v>73.649210307564431</c:v>
                </c:pt>
                <c:pt idx="3">
                  <c:v>42.422221265975303</c:v>
                </c:pt>
                <c:pt idx="4">
                  <c:v>307.84386159339982</c:v>
                </c:pt>
                <c:pt idx="5">
                  <c:v>333.0894579314932</c:v>
                </c:pt>
                <c:pt idx="6">
                  <c:v>1009.0909090909091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'CSD Selected'!$W$3</c:f>
              <c:strCache>
                <c:ptCount val="1"/>
                <c:pt idx="0">
                  <c:v>ACTOS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cat>
            <c:strRef>
              <c:f>('CSD Selected'!$N$13:$N$16,'CSD Selected'!$N$18:$N$19,'CSD Selected'!$N$21)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Selected'!$W$13:$W$16,'CSD Selected'!$W$18:$W$19,'CSD Selected'!$W$21)</c:f>
              <c:numCache>
                <c:formatCode>_(* #,##0_);_(* \(#,##0\);_(* "-"??_);_(@_)</c:formatCode>
                <c:ptCount val="7"/>
                <c:pt idx="0">
                  <c:v>33.752114906944094</c:v>
                </c:pt>
                <c:pt idx="1">
                  <c:v>44.459494262521822</c:v>
                </c:pt>
                <c:pt idx="2">
                  <c:v>35.16209476309227</c:v>
                </c:pt>
                <c:pt idx="3">
                  <c:v>31.696716726193035</c:v>
                </c:pt>
                <c:pt idx="4">
                  <c:v>31.116857529860852</c:v>
                </c:pt>
                <c:pt idx="5">
                  <c:v>57.665447289657465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30336"/>
        <c:axId val="164031872"/>
      </c:lineChart>
      <c:catAx>
        <c:axId val="164030336"/>
        <c:scaling>
          <c:orientation val="minMax"/>
        </c:scaling>
        <c:delete val="0"/>
        <c:axPos val="b"/>
        <c:majorGridlines/>
        <c:numFmt formatCode="_(* #,##0_);_(* \(#,##0\);_(* &quot;-&quot;??_);_(@_)" sourceLinked="1"/>
        <c:majorTickMark val="out"/>
        <c:minorTickMark val="none"/>
        <c:tickLblPos val="nextTo"/>
        <c:crossAx val="164031872"/>
        <c:crosses val="autoZero"/>
        <c:auto val="1"/>
        <c:lblAlgn val="ctr"/>
        <c:lblOffset val="100"/>
        <c:noMultiLvlLbl val="0"/>
      </c:catAx>
      <c:valAx>
        <c:axId val="164031872"/>
        <c:scaling>
          <c:orientation val="minMax"/>
          <c:max val="3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640303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Total</a:t>
            </a:r>
            <a:r>
              <a:rPr lang="en-US" sz="1400" baseline="0"/>
              <a:t> Promotion Spend (2011 / 2012)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'CSD Selected - 2'!$C$3</c:f>
              <c:strCache>
                <c:ptCount val="1"/>
                <c:pt idx="0">
                  <c:v>JANUVIA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- 2'!$C$4,'CSD Selected - 2'!$C$13)</c:f>
              <c:numCache>
                <c:formatCode>_(* #,##0_);_(* \(#,##0\);_(* "-"??_);_(@_)</c:formatCode>
                <c:ptCount val="2"/>
                <c:pt idx="0">
                  <c:v>202929</c:v>
                </c:pt>
                <c:pt idx="1">
                  <c:v>194453</c:v>
                </c:pt>
              </c:numCache>
            </c:numRef>
          </c:val>
        </c:ser>
        <c:ser>
          <c:idx val="2"/>
          <c:order val="1"/>
          <c:tx>
            <c:strRef>
              <c:f>'CSD Selected - 2'!$D$3</c:f>
              <c:strCache>
                <c:ptCount val="1"/>
                <c:pt idx="0">
                  <c:v>TRADJENTA</c:v>
                </c:pt>
              </c:strCache>
            </c:strRef>
          </c:tx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- 2'!$D$4,'CSD Selected - 2'!$D$13)</c:f>
              <c:numCache>
                <c:formatCode>_(* #,##0_);_(* \(#,##0\);_(* "-"??_);_(@_)</c:formatCode>
                <c:ptCount val="2"/>
                <c:pt idx="0">
                  <c:v>156047</c:v>
                </c:pt>
                <c:pt idx="1">
                  <c:v>284707</c:v>
                </c:pt>
              </c:numCache>
            </c:numRef>
          </c:val>
        </c:ser>
        <c:ser>
          <c:idx val="3"/>
          <c:order val="2"/>
          <c:tx>
            <c:strRef>
              <c:f>'CSD Selected - 2'!$E$3</c:f>
              <c:strCache>
                <c:ptCount val="1"/>
                <c:pt idx="0">
                  <c:v>ONGLYZA</c:v>
                </c:pt>
              </c:strCache>
            </c:strRef>
          </c:tx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- 2'!$E$4,'CSD Selected - 2'!$E$13)</c:f>
              <c:numCache>
                <c:formatCode>_(* #,##0_);_(* \(#,##0\);_(* "-"??_);_(@_)</c:formatCode>
                <c:ptCount val="2"/>
                <c:pt idx="0">
                  <c:v>183545</c:v>
                </c:pt>
                <c:pt idx="1">
                  <c:v>210491</c:v>
                </c:pt>
              </c:numCache>
            </c:numRef>
          </c:val>
        </c:ser>
        <c:ser>
          <c:idx val="4"/>
          <c:order val="3"/>
          <c:tx>
            <c:strRef>
              <c:f>'CSD Selected - 2'!$F$3</c:f>
              <c:strCache>
                <c:ptCount val="1"/>
                <c:pt idx="0">
                  <c:v>JANUMET + XR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- 2'!$F$4,'CSD Selected - 2'!$F$13)</c:f>
              <c:numCache>
                <c:formatCode>_(* #,##0_);_(* \(#,##0\);_(* "-"??_);_(@_)</c:formatCode>
                <c:ptCount val="2"/>
                <c:pt idx="0">
                  <c:v>105723</c:v>
                </c:pt>
                <c:pt idx="1">
                  <c:v>178069</c:v>
                </c:pt>
              </c:numCache>
            </c:numRef>
          </c:val>
        </c:ser>
        <c:ser>
          <c:idx val="5"/>
          <c:order val="4"/>
          <c:tx>
            <c:strRef>
              <c:f>'CSD Selected - 2'!$G$3</c:f>
              <c:strCache>
                <c:ptCount val="1"/>
                <c:pt idx="0">
                  <c:v>KOMBIGLYZE</c:v>
                </c:pt>
              </c:strCache>
            </c:strRef>
          </c:tx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- 2'!$G$4,'CSD Selected - 2'!$G$13)</c:f>
              <c:numCache>
                <c:formatCode>_(* #,##0_);_(* \(#,##0\);_(* "-"??_);_(@_)</c:formatCode>
                <c:ptCount val="2"/>
                <c:pt idx="0">
                  <c:v>130317</c:v>
                </c:pt>
                <c:pt idx="1">
                  <c:v>118968</c:v>
                </c:pt>
              </c:numCache>
            </c:numRef>
          </c:val>
        </c:ser>
        <c:ser>
          <c:idx val="6"/>
          <c:order val="5"/>
          <c:tx>
            <c:strRef>
              <c:f>'CSD Selected - 2'!$H$3</c:f>
              <c:strCache>
                <c:ptCount val="1"/>
                <c:pt idx="0">
                  <c:v>JENTADUETO</c:v>
                </c:pt>
              </c:strCache>
            </c:strRef>
          </c:tx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- 2'!$H$4,'CSD Selected - 2'!$H$13)</c:f>
              <c:numCache>
                <c:formatCode>_(* #,##0_);_(* \(#,##0\);_(* "-"??_);_(@_)</c:formatCode>
                <c:ptCount val="2"/>
                <c:pt idx="0">
                  <c:v>0</c:v>
                </c:pt>
                <c:pt idx="1">
                  <c:v>47684</c:v>
                </c:pt>
              </c:numCache>
            </c:numRef>
          </c:val>
        </c:ser>
        <c:ser>
          <c:idx val="7"/>
          <c:order val="6"/>
          <c:tx>
            <c:strRef>
              <c:f>'CSD Selected - 2'!$I$3</c:f>
              <c:strCache>
                <c:ptCount val="1"/>
                <c:pt idx="0">
                  <c:v>VICTOZA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- 2'!$I$4,'CSD Selected - 2'!$I$13)</c:f>
              <c:numCache>
                <c:formatCode>_(* #,##0_);_(* \(#,##0\);_(* "-"??_);_(@_)</c:formatCode>
                <c:ptCount val="2"/>
                <c:pt idx="0">
                  <c:v>218771</c:v>
                </c:pt>
                <c:pt idx="1">
                  <c:v>211006</c:v>
                </c:pt>
              </c:numCache>
            </c:numRef>
          </c:val>
        </c:ser>
        <c:ser>
          <c:idx val="8"/>
          <c:order val="7"/>
          <c:tx>
            <c:strRef>
              <c:f>'CSD Selected - 2'!$J$3</c:f>
              <c:strCache>
                <c:ptCount val="1"/>
                <c:pt idx="0">
                  <c:v>BYETTA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- 2'!$J$4,'CSD Selected - 2'!$J$13)</c:f>
              <c:numCache>
                <c:formatCode>_(* #,##0_);_(* \(#,##0\);_(* "-"??_);_(@_)</c:formatCode>
                <c:ptCount val="2"/>
                <c:pt idx="0">
                  <c:v>99148</c:v>
                </c:pt>
                <c:pt idx="1">
                  <c:v>159989</c:v>
                </c:pt>
              </c:numCache>
            </c:numRef>
          </c:val>
        </c:ser>
        <c:ser>
          <c:idx val="9"/>
          <c:order val="8"/>
          <c:tx>
            <c:strRef>
              <c:f>'CSD Selected - 2'!$K$3</c:f>
              <c:strCache>
                <c:ptCount val="1"/>
                <c:pt idx="0">
                  <c:v>ACTOS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('CSD Selected - 2'!$A$4,'CSD Selected - 2'!$A$13)</c:f>
              <c:numCache>
                <c:formatCode>General</c:formatCode>
                <c:ptCount val="2"/>
                <c:pt idx="0">
                  <c:v>2011</c:v>
                </c:pt>
                <c:pt idx="1">
                  <c:v>2012</c:v>
                </c:pt>
              </c:numCache>
            </c:numRef>
          </c:cat>
          <c:val>
            <c:numRef>
              <c:f>('CSD Selected - 2'!$K$4,'CSD Selected - 2'!$K$13)</c:f>
              <c:numCache>
                <c:formatCode>_(* #,##0_);_(* \(#,##0\);_(* "-"??_);_(@_)</c:formatCode>
                <c:ptCount val="2"/>
                <c:pt idx="0">
                  <c:v>149552</c:v>
                </c:pt>
                <c:pt idx="1">
                  <c:v>65632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744000"/>
        <c:axId val="165749888"/>
      </c:barChart>
      <c:catAx>
        <c:axId val="1657440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5749888"/>
        <c:crosses val="autoZero"/>
        <c:auto val="1"/>
        <c:lblAlgn val="ctr"/>
        <c:lblOffset val="100"/>
        <c:noMultiLvlLbl val="0"/>
      </c:catAx>
      <c:valAx>
        <c:axId val="165749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57440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Spend by Channel - </a:t>
            </a:r>
            <a:r>
              <a:rPr lang="en-US" sz="1400" baseline="0"/>
              <a:t> 2011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'CSD Selected - 2'!$B$5</c:f>
              <c:strCache>
                <c:ptCount val="1"/>
                <c:pt idx="0">
                  <c:v>Detail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- 2'!$C$5:$K$5</c:f>
              <c:numCache>
                <c:formatCode>_(* #,##0_);_(* \(#,##0\);_(* "-"??_);_(@_)</c:formatCode>
                <c:ptCount val="9"/>
                <c:pt idx="0">
                  <c:v>113817</c:v>
                </c:pt>
                <c:pt idx="1">
                  <c:v>96852</c:v>
                </c:pt>
                <c:pt idx="2">
                  <c:v>111249</c:v>
                </c:pt>
                <c:pt idx="3">
                  <c:v>67138</c:v>
                </c:pt>
                <c:pt idx="4">
                  <c:v>84849</c:v>
                </c:pt>
                <c:pt idx="5">
                  <c:v>0</c:v>
                </c:pt>
                <c:pt idx="6">
                  <c:v>125031</c:v>
                </c:pt>
                <c:pt idx="7">
                  <c:v>65362</c:v>
                </c:pt>
                <c:pt idx="8">
                  <c:v>99248</c:v>
                </c:pt>
              </c:numCache>
            </c:numRef>
          </c:val>
        </c:ser>
        <c:ser>
          <c:idx val="4"/>
          <c:order val="1"/>
          <c:tx>
            <c:strRef>
              <c:f>'CSD Selected - 2'!$B$7</c:f>
              <c:strCache>
                <c:ptCount val="1"/>
                <c:pt idx="0">
                  <c:v>Sample Spend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- 2'!$C$7:$K$7</c:f>
              <c:numCache>
                <c:formatCode>_(* #,##0_);_(* \(#,##0\);_(* "-"??_);_(@_)</c:formatCode>
                <c:ptCount val="9"/>
                <c:pt idx="0">
                  <c:v>45980</c:v>
                </c:pt>
                <c:pt idx="1">
                  <c:v>25190</c:v>
                </c:pt>
                <c:pt idx="2">
                  <c:v>37421</c:v>
                </c:pt>
                <c:pt idx="3">
                  <c:v>31623</c:v>
                </c:pt>
                <c:pt idx="4">
                  <c:v>31073</c:v>
                </c:pt>
                <c:pt idx="5">
                  <c:v>0</c:v>
                </c:pt>
                <c:pt idx="6">
                  <c:v>35420</c:v>
                </c:pt>
                <c:pt idx="7">
                  <c:v>19333</c:v>
                </c:pt>
                <c:pt idx="8">
                  <c:v>38677</c:v>
                </c:pt>
              </c:numCache>
            </c:numRef>
          </c:val>
        </c:ser>
        <c:ser>
          <c:idx val="5"/>
          <c:order val="2"/>
          <c:tx>
            <c:strRef>
              <c:f>'CSD Selected - 2'!$B$8</c:f>
              <c:strCache>
                <c:ptCount val="1"/>
                <c:pt idx="0">
                  <c:v>DTC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- 2'!$C$8:$K$8</c:f>
              <c:numCache>
                <c:formatCode>_(* #,##0_);_(* \(#,##0\);_(* "-"??_);_(@_)</c:formatCode>
                <c:ptCount val="9"/>
                <c:pt idx="0">
                  <c:v>29878</c:v>
                </c:pt>
                <c:pt idx="1">
                  <c:v>1</c:v>
                </c:pt>
                <c:pt idx="2">
                  <c:v>22592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15377</c:v>
                </c:pt>
                <c:pt idx="7">
                  <c:v>2</c:v>
                </c:pt>
                <c:pt idx="8">
                  <c:v>21</c:v>
                </c:pt>
              </c:numCache>
            </c:numRef>
          </c:val>
        </c:ser>
        <c:ser>
          <c:idx val="6"/>
          <c:order val="3"/>
          <c:tx>
            <c:strRef>
              <c:f>'CSD Selected - 2'!$B$9</c:f>
              <c:strCache>
                <c:ptCount val="1"/>
                <c:pt idx="0">
                  <c:v>Meetings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- 2'!$C$9:$K$9</c:f>
              <c:numCache>
                <c:formatCode>_(* #,##0_);_(* \(#,##0\);_(* "-"??_);_(@_)</c:formatCode>
                <c:ptCount val="9"/>
                <c:pt idx="0">
                  <c:v>8099</c:v>
                </c:pt>
                <c:pt idx="1">
                  <c:v>13884</c:v>
                </c:pt>
                <c:pt idx="2">
                  <c:v>6553</c:v>
                </c:pt>
                <c:pt idx="3">
                  <c:v>4193</c:v>
                </c:pt>
                <c:pt idx="4">
                  <c:v>9436</c:v>
                </c:pt>
                <c:pt idx="5">
                  <c:v>0</c:v>
                </c:pt>
                <c:pt idx="6">
                  <c:v>25024</c:v>
                </c:pt>
                <c:pt idx="7">
                  <c:v>9966</c:v>
                </c:pt>
                <c:pt idx="8">
                  <c:v>8297</c:v>
                </c:pt>
              </c:numCache>
            </c:numRef>
          </c:val>
        </c:ser>
        <c:ser>
          <c:idx val="7"/>
          <c:order val="4"/>
          <c:tx>
            <c:strRef>
              <c:f>'CSD Selected - 2'!$B$10</c:f>
              <c:strCache>
                <c:ptCount val="1"/>
                <c:pt idx="0">
                  <c:v>Mailings Spend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- 2'!$C$10:$K$10</c:f>
              <c:numCache>
                <c:formatCode>_(* #,##0_);_(* \(#,##0\);_(* "-"??_);_(@_)</c:formatCode>
                <c:ptCount val="9"/>
                <c:pt idx="0">
                  <c:v>4538</c:v>
                </c:pt>
                <c:pt idx="1">
                  <c:v>5985</c:v>
                </c:pt>
                <c:pt idx="2">
                  <c:v>4736</c:v>
                </c:pt>
                <c:pt idx="3">
                  <c:v>2412</c:v>
                </c:pt>
                <c:pt idx="4">
                  <c:v>4121</c:v>
                </c:pt>
                <c:pt idx="5">
                  <c:v>0</c:v>
                </c:pt>
                <c:pt idx="6">
                  <c:v>13823</c:v>
                </c:pt>
                <c:pt idx="7">
                  <c:v>3172</c:v>
                </c:pt>
                <c:pt idx="8">
                  <c:v>3308</c:v>
                </c:pt>
              </c:numCache>
            </c:numRef>
          </c:val>
        </c:ser>
        <c:ser>
          <c:idx val="8"/>
          <c:order val="5"/>
          <c:tx>
            <c:strRef>
              <c:f>'CSD Selected - 2'!$B$11</c:f>
              <c:strCache>
                <c:ptCount val="1"/>
                <c:pt idx="0">
                  <c:v>Clinical Trial Spend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- 2'!$C$11:$K$11</c:f>
              <c:numCache>
                <c:formatCode>_(* #,##0_);_(* \(#,##0\);_(* "-"??_);_(@_)</c:formatCode>
                <c:ptCount val="9"/>
                <c:pt idx="0">
                  <c:v>132</c:v>
                </c:pt>
                <c:pt idx="1">
                  <c:v>13262</c:v>
                </c:pt>
                <c:pt idx="2">
                  <c:v>262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2272</c:v>
                </c:pt>
                <c:pt idx="7">
                  <c:v>81</c:v>
                </c:pt>
                <c:pt idx="8">
                  <c:v>0</c:v>
                </c:pt>
              </c:numCache>
            </c:numRef>
          </c:val>
        </c:ser>
        <c:ser>
          <c:idx val="9"/>
          <c:order val="6"/>
          <c:tx>
            <c:strRef>
              <c:f>'CSD Selected - 2'!$B$12</c:f>
              <c:strCache>
                <c:ptCount val="1"/>
                <c:pt idx="0">
                  <c:v>Print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- 2'!$C$12:$K$12</c:f>
              <c:numCache>
                <c:formatCode>_(* #,##0_);_(* \(#,##0\);_(* "-"??_);_(@_)</c:formatCode>
                <c:ptCount val="9"/>
                <c:pt idx="0">
                  <c:v>484</c:v>
                </c:pt>
                <c:pt idx="1">
                  <c:v>876</c:v>
                </c:pt>
                <c:pt idx="2">
                  <c:v>734</c:v>
                </c:pt>
                <c:pt idx="3">
                  <c:v>356</c:v>
                </c:pt>
                <c:pt idx="4">
                  <c:v>807</c:v>
                </c:pt>
                <c:pt idx="5">
                  <c:v>0</c:v>
                </c:pt>
                <c:pt idx="6">
                  <c:v>1823</c:v>
                </c:pt>
                <c:pt idx="7">
                  <c:v>1232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791616"/>
        <c:axId val="165793152"/>
      </c:barChart>
      <c:catAx>
        <c:axId val="165791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5793152"/>
        <c:crosses val="autoZero"/>
        <c:auto val="1"/>
        <c:lblAlgn val="ctr"/>
        <c:lblOffset val="100"/>
        <c:noMultiLvlLbl val="0"/>
      </c:catAx>
      <c:valAx>
        <c:axId val="165793152"/>
        <c:scaling>
          <c:orientation val="minMax"/>
          <c:max val="3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57916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Spend by Channel - </a:t>
            </a:r>
            <a:r>
              <a:rPr lang="en-US" sz="1400" baseline="0"/>
              <a:t> 2012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'CSD Selected - 2'!$B$14</c:f>
              <c:strCache>
                <c:ptCount val="1"/>
                <c:pt idx="0">
                  <c:v>Detail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- 2'!$C$14:$K$14</c:f>
              <c:numCache>
                <c:formatCode>_(* #,##0_);_(* \(#,##0\);_(* "-"??_);_(@_)</c:formatCode>
                <c:ptCount val="9"/>
                <c:pt idx="0">
                  <c:v>104837</c:v>
                </c:pt>
                <c:pt idx="1">
                  <c:v>189342</c:v>
                </c:pt>
                <c:pt idx="2">
                  <c:v>142918</c:v>
                </c:pt>
                <c:pt idx="3">
                  <c:v>112466</c:v>
                </c:pt>
                <c:pt idx="4">
                  <c:v>75149</c:v>
                </c:pt>
                <c:pt idx="5">
                  <c:v>28273</c:v>
                </c:pt>
                <c:pt idx="6">
                  <c:v>126463</c:v>
                </c:pt>
                <c:pt idx="7">
                  <c:v>102778</c:v>
                </c:pt>
                <c:pt idx="8">
                  <c:v>46610</c:v>
                </c:pt>
              </c:numCache>
            </c:numRef>
          </c:val>
        </c:ser>
        <c:ser>
          <c:idx val="4"/>
          <c:order val="1"/>
          <c:tx>
            <c:strRef>
              <c:f>'CSD Selected - 2'!$B$16</c:f>
              <c:strCache>
                <c:ptCount val="1"/>
                <c:pt idx="0">
                  <c:v>Sample Spend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- 2'!$C$16:$K$16</c:f>
              <c:numCache>
                <c:formatCode>_(* #,##0_);_(* \(#,##0\);_(* "-"??_);_(@_)</c:formatCode>
                <c:ptCount val="9"/>
                <c:pt idx="0">
                  <c:v>46478</c:v>
                </c:pt>
                <c:pt idx="1">
                  <c:v>51950</c:v>
                </c:pt>
                <c:pt idx="2">
                  <c:v>48297</c:v>
                </c:pt>
                <c:pt idx="3">
                  <c:v>46369</c:v>
                </c:pt>
                <c:pt idx="4">
                  <c:v>32481</c:v>
                </c:pt>
                <c:pt idx="5">
                  <c:v>10661</c:v>
                </c:pt>
                <c:pt idx="6">
                  <c:v>37997</c:v>
                </c:pt>
                <c:pt idx="7">
                  <c:v>19717</c:v>
                </c:pt>
                <c:pt idx="8">
                  <c:v>14732</c:v>
                </c:pt>
              </c:numCache>
            </c:numRef>
          </c:val>
        </c:ser>
        <c:ser>
          <c:idx val="5"/>
          <c:order val="2"/>
          <c:tx>
            <c:strRef>
              <c:f>'CSD Selected - 2'!$B$17</c:f>
              <c:strCache>
                <c:ptCount val="1"/>
                <c:pt idx="0">
                  <c:v>DTC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- 2'!$C$17:$K$17</c:f>
              <c:numCache>
                <c:formatCode>_(* #,##0_);_(* \(#,##0\);_(* "-"??_);_(@_)</c:formatCode>
                <c:ptCount val="9"/>
                <c:pt idx="0">
                  <c:v>31770</c:v>
                </c:pt>
                <c:pt idx="1">
                  <c:v>82</c:v>
                </c:pt>
                <c:pt idx="2">
                  <c:v>816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11680</c:v>
                </c:pt>
                <c:pt idx="7">
                  <c:v>5</c:v>
                </c:pt>
                <c:pt idx="8">
                  <c:v>30</c:v>
                </c:pt>
              </c:numCache>
            </c:numRef>
          </c:val>
        </c:ser>
        <c:ser>
          <c:idx val="6"/>
          <c:order val="3"/>
          <c:tx>
            <c:strRef>
              <c:f>'CSD Selected - 2'!$B$18</c:f>
              <c:strCache>
                <c:ptCount val="1"/>
                <c:pt idx="0">
                  <c:v>Meetings Spend</c:v>
                </c:pt>
              </c:strCache>
            </c:strRef>
          </c:tx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- 2'!$C$18:$K$18</c:f>
              <c:numCache>
                <c:formatCode>_(* #,##0_);_(* \(#,##0\);_(* "-"??_);_(@_)</c:formatCode>
                <c:ptCount val="9"/>
                <c:pt idx="0">
                  <c:v>8121</c:v>
                </c:pt>
                <c:pt idx="1">
                  <c:v>21615</c:v>
                </c:pt>
                <c:pt idx="2">
                  <c:v>13800</c:v>
                </c:pt>
                <c:pt idx="3">
                  <c:v>14085</c:v>
                </c:pt>
                <c:pt idx="4">
                  <c:v>7091</c:v>
                </c:pt>
                <c:pt idx="5">
                  <c:v>2862</c:v>
                </c:pt>
                <c:pt idx="6">
                  <c:v>16469</c:v>
                </c:pt>
                <c:pt idx="7">
                  <c:v>25000</c:v>
                </c:pt>
                <c:pt idx="8">
                  <c:v>2527</c:v>
                </c:pt>
              </c:numCache>
            </c:numRef>
          </c:val>
        </c:ser>
        <c:ser>
          <c:idx val="7"/>
          <c:order val="4"/>
          <c:tx>
            <c:strRef>
              <c:f>'CSD Selected - 2'!$B$19</c:f>
              <c:strCache>
                <c:ptCount val="1"/>
                <c:pt idx="0">
                  <c:v>Mailings Spend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- 2'!$C$19:$K$19</c:f>
              <c:numCache>
                <c:formatCode>_(* #,##0_);_(* \(#,##0\);_(* "-"??_);_(@_)</c:formatCode>
                <c:ptCount val="9"/>
                <c:pt idx="0">
                  <c:v>3007</c:v>
                </c:pt>
                <c:pt idx="1">
                  <c:v>12150</c:v>
                </c:pt>
                <c:pt idx="2">
                  <c:v>4070</c:v>
                </c:pt>
                <c:pt idx="3">
                  <c:v>4729</c:v>
                </c:pt>
                <c:pt idx="4">
                  <c:v>3589</c:v>
                </c:pt>
                <c:pt idx="5">
                  <c:v>4919</c:v>
                </c:pt>
                <c:pt idx="6">
                  <c:v>16185</c:v>
                </c:pt>
                <c:pt idx="7">
                  <c:v>10016</c:v>
                </c:pt>
                <c:pt idx="8">
                  <c:v>1734</c:v>
                </c:pt>
              </c:numCache>
            </c:numRef>
          </c:val>
        </c:ser>
        <c:ser>
          <c:idx val="8"/>
          <c:order val="5"/>
          <c:tx>
            <c:strRef>
              <c:f>'CSD Selected - 2'!$B$20</c:f>
              <c:strCache>
                <c:ptCount val="1"/>
                <c:pt idx="0">
                  <c:v>Clinical Trial Spend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- 2'!$C$20:$K$20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7985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800</c:v>
                </c:pt>
                <c:pt idx="7">
                  <c:v>29</c:v>
                </c:pt>
                <c:pt idx="8">
                  <c:v>0</c:v>
                </c:pt>
              </c:numCache>
            </c:numRef>
          </c:val>
        </c:ser>
        <c:ser>
          <c:idx val="9"/>
          <c:order val="6"/>
          <c:tx>
            <c:strRef>
              <c:f>'CSD Selected - 2'!$B$21</c:f>
              <c:strCache>
                <c:ptCount val="1"/>
                <c:pt idx="0">
                  <c:v>Print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'CSD Selected - 2'!$C$3:$K$3</c:f>
              <c:strCache>
                <c:ptCount val="9"/>
                <c:pt idx="0">
                  <c:v>JANUVIA</c:v>
                </c:pt>
                <c:pt idx="1">
                  <c:v>TRADJENTA</c:v>
                </c:pt>
                <c:pt idx="2">
                  <c:v>ONGLYZA</c:v>
                </c:pt>
                <c:pt idx="3">
                  <c:v>JANUMET + XR</c:v>
                </c:pt>
                <c:pt idx="4">
                  <c:v>KOMBIGLYZE</c:v>
                </c:pt>
                <c:pt idx="5">
                  <c:v>JENTADUETO</c:v>
                </c:pt>
                <c:pt idx="6">
                  <c:v>VICTOZA</c:v>
                </c:pt>
                <c:pt idx="7">
                  <c:v>BYETTA</c:v>
                </c:pt>
                <c:pt idx="8">
                  <c:v>ACTOS</c:v>
                </c:pt>
              </c:strCache>
            </c:strRef>
          </c:cat>
          <c:val>
            <c:numRef>
              <c:f>'CSD Selected - 2'!$C$21:$K$21</c:f>
              <c:numCache>
                <c:formatCode>_(* #,##0_);_(* \(#,##0\);_(* "-"??_);_(@_)</c:formatCode>
                <c:ptCount val="9"/>
                <c:pt idx="0">
                  <c:v>242</c:v>
                </c:pt>
                <c:pt idx="1">
                  <c:v>1583</c:v>
                </c:pt>
                <c:pt idx="2">
                  <c:v>568</c:v>
                </c:pt>
                <c:pt idx="3">
                  <c:v>419</c:v>
                </c:pt>
                <c:pt idx="4">
                  <c:v>623</c:v>
                </c:pt>
                <c:pt idx="5">
                  <c:v>967</c:v>
                </c:pt>
                <c:pt idx="6">
                  <c:v>1411</c:v>
                </c:pt>
                <c:pt idx="7">
                  <c:v>2442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930880"/>
        <c:axId val="165932416"/>
      </c:barChart>
      <c:catAx>
        <c:axId val="165930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5932416"/>
        <c:crosses val="autoZero"/>
        <c:auto val="1"/>
        <c:lblAlgn val="ctr"/>
        <c:lblOffset val="100"/>
        <c:noMultiLvlLbl val="0"/>
      </c:catAx>
      <c:valAx>
        <c:axId val="165932416"/>
        <c:scaling>
          <c:orientation val="minMax"/>
          <c:max val="3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Spend (in '000 $)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659308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Indexed 2012 Spend (Januvia = 100)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'CSD Selected - 2'!$O$3</c:f>
              <c:strCache>
                <c:ptCount val="1"/>
                <c:pt idx="0">
                  <c:v>JANUVIA</c:v>
                </c:pt>
              </c:strCache>
            </c:strRef>
          </c:tx>
          <c:marker>
            <c:symbol val="diamond"/>
            <c:size val="9"/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- 2'!$O$13:$O$16,'CSD Selected - 2'!$O$18:$O$19,'CSD Selected - 2'!$O$21)</c:f>
              <c:numCache>
                <c:formatCode>_(* #,##0_);_(* \(#,##0\);_(* "-"??_);_(@_)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'CSD Selected - 2'!$P$3</c:f>
              <c:strCache>
                <c:ptCount val="1"/>
                <c:pt idx="0">
                  <c:v>TRADJENTA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9"/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- 2'!$P$13:$P$16,'CSD Selected - 2'!$P$18:$P$19,'CSD Selected - 2'!$P$21)</c:f>
              <c:numCache>
                <c:formatCode>_(* #,##0_);_(* \(#,##0\);_(* "-"??_);_(@_)</c:formatCode>
                <c:ptCount val="7"/>
                <c:pt idx="0">
                  <c:v>146.41430062791522</c:v>
                </c:pt>
                <c:pt idx="1">
                  <c:v>180.60608372998084</c:v>
                </c:pt>
                <c:pt idx="2">
                  <c:v>141.81213632585204</c:v>
                </c:pt>
                <c:pt idx="3">
                  <c:v>111.77331210465167</c:v>
                </c:pt>
                <c:pt idx="4">
                  <c:v>266.16180273365353</c:v>
                </c:pt>
                <c:pt idx="5">
                  <c:v>404.0571998669771</c:v>
                </c:pt>
                <c:pt idx="6">
                  <c:v>654.13223140495859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'CSD Selected - 2'!$Q$3</c:f>
              <c:strCache>
                <c:ptCount val="1"/>
                <c:pt idx="0">
                  <c:v>ONGLYZA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9"/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- 2'!$Q$13:$Q$16,'CSD Selected - 2'!$Q$18:$Q$19,'CSD Selected - 2'!$Q$21)</c:f>
              <c:numCache>
                <c:formatCode>_(* #,##0_);_(* \(#,##0\);_(* "-"??_);_(@_)</c:formatCode>
                <c:ptCount val="7"/>
                <c:pt idx="0">
                  <c:v>108.24775138465337</c:v>
                </c:pt>
                <c:pt idx="1">
                  <c:v>136.32400774535708</c:v>
                </c:pt>
                <c:pt idx="2">
                  <c:v>105.4862842892768</c:v>
                </c:pt>
                <c:pt idx="3">
                  <c:v>103.9136795903438</c:v>
                </c:pt>
                <c:pt idx="4">
                  <c:v>169.9298115995567</c:v>
                </c:pt>
                <c:pt idx="5">
                  <c:v>135.35084802128367</c:v>
                </c:pt>
                <c:pt idx="6">
                  <c:v>234.71074380165291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'CSD Selected - 2'!$R$3</c:f>
              <c:strCache>
                <c:ptCount val="1"/>
                <c:pt idx="0">
                  <c:v>JANUMET + XR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- 2'!$R$13:$R$16,'CSD Selected - 2'!$R$18:$R$19,'CSD Selected - 2'!$R$21)</c:f>
              <c:numCache>
                <c:formatCode>_(* #,##0_);_(* \(#,##0\);_(* "-"??_);_(@_)</c:formatCode>
                <c:ptCount val="7"/>
                <c:pt idx="0">
                  <c:v>91.574313587345017</c:v>
                </c:pt>
                <c:pt idx="1">
                  <c:v>107.27701097894825</c:v>
                </c:pt>
                <c:pt idx="2">
                  <c:v>98.171238570241059</c:v>
                </c:pt>
                <c:pt idx="3">
                  <c:v>99.765480442359816</c:v>
                </c:pt>
                <c:pt idx="4">
                  <c:v>173.43923162172146</c:v>
                </c:pt>
                <c:pt idx="5">
                  <c:v>157.26637845028267</c:v>
                </c:pt>
                <c:pt idx="6">
                  <c:v>173.14049586776858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'CSD Selected - 2'!$S$3</c:f>
              <c:strCache>
                <c:ptCount val="1"/>
                <c:pt idx="0">
                  <c:v>KOMBIGLYZE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- 2'!$S$13:$S$16,'CSD Selected - 2'!$S$18:$S$19,'CSD Selected - 2'!$S$21)</c:f>
              <c:numCache>
                <c:formatCode>_(* #,##0_);_(* \(#,##0\);_(* "-"??_);_(@_)</c:formatCode>
                <c:ptCount val="7"/>
                <c:pt idx="0">
                  <c:v>61.180850899703266</c:v>
                </c:pt>
                <c:pt idx="1">
                  <c:v>71.68175357936606</c:v>
                </c:pt>
                <c:pt idx="2">
                  <c:v>62.593516209476306</c:v>
                </c:pt>
                <c:pt idx="3">
                  <c:v>69.88467662119713</c:v>
                </c:pt>
                <c:pt idx="4">
                  <c:v>87.316832902351933</c:v>
                </c:pt>
                <c:pt idx="5">
                  <c:v>119.35483870967742</c:v>
                </c:pt>
                <c:pt idx="6">
                  <c:v>257.43801652892563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'CSD Selected - 2'!$T$3</c:f>
              <c:strCache>
                <c:ptCount val="1"/>
                <c:pt idx="0">
                  <c:v>JENTADUETO</c:v>
                </c:pt>
              </c:strCache>
            </c:strRef>
          </c:tx>
          <c:spPr>
            <a:ln>
              <a:noFill/>
            </a:ln>
          </c:spPr>
          <c:marker>
            <c:symbol val="plus"/>
            <c:size val="9"/>
            <c:spPr>
              <a:ln>
                <a:solidFill>
                  <a:schemeClr val="accent4">
                    <a:lumMod val="50000"/>
                  </a:schemeClr>
                </a:solidFill>
              </a:ln>
            </c:spPr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- 2'!$T$13:$T$16,'CSD Selected - 2'!$T$18:$T$19,'CSD Selected - 2'!$T$21)</c:f>
              <c:numCache>
                <c:formatCode>_(* #,##0_);_(* \(#,##0\);_(* "-"??_);_(@_)</c:formatCode>
                <c:ptCount val="7"/>
                <c:pt idx="0">
                  <c:v>24.522121026674824</c:v>
                </c:pt>
                <c:pt idx="1">
                  <c:v>26.968532102215821</c:v>
                </c:pt>
                <c:pt idx="2">
                  <c:v>26.60016625103907</c:v>
                </c:pt>
                <c:pt idx="3">
                  <c:v>22.937733981668746</c:v>
                </c:pt>
                <c:pt idx="4">
                  <c:v>35.241965275212408</c:v>
                </c:pt>
                <c:pt idx="5">
                  <c:v>163.58496840705021</c:v>
                </c:pt>
                <c:pt idx="6">
                  <c:v>399.58677685950414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'CSD Selected - 2'!$U$3</c:f>
              <c:strCache>
                <c:ptCount val="1"/>
                <c:pt idx="0">
                  <c:v>VICTOZA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chemeClr val="accent4">
                  <a:lumMod val="50000"/>
                </a:schemeClr>
              </a:solidFill>
            </c:spPr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- 2'!$U$13:$U$16,'CSD Selected - 2'!$U$18:$U$19,'CSD Selected - 2'!$U$21)</c:f>
              <c:numCache>
                <c:formatCode>_(* #,##0_);_(* \(#,##0\);_(* "-"??_);_(@_)</c:formatCode>
                <c:ptCount val="7"/>
                <c:pt idx="0">
                  <c:v>108.51259687430897</c:v>
                </c:pt>
                <c:pt idx="1">
                  <c:v>120.62821332163263</c:v>
                </c:pt>
                <c:pt idx="2">
                  <c:v>96.841230257689119</c:v>
                </c:pt>
                <c:pt idx="3">
                  <c:v>81.752657171134729</c:v>
                </c:pt>
                <c:pt idx="4">
                  <c:v>202.79522226326807</c:v>
                </c:pt>
                <c:pt idx="5">
                  <c:v>538.24409710675093</c:v>
                </c:pt>
                <c:pt idx="6">
                  <c:v>583.05785123966939</c:v>
                </c:pt>
              </c:numCache>
            </c:numRef>
          </c:val>
          <c:smooth val="0"/>
        </c:ser>
        <c:ser>
          <c:idx val="4"/>
          <c:order val="7"/>
          <c:tx>
            <c:strRef>
              <c:f>'CSD Selected - 2'!$V$3</c:f>
              <c:strCache>
                <c:ptCount val="1"/>
                <c:pt idx="0">
                  <c:v>BYETTA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9"/>
            <c:spPr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- 2'!$V$13:$V$16,'CSD Selected - 2'!$V$18:$V$19,'CSD Selected - 2'!$V$21)</c:f>
              <c:numCache>
                <c:formatCode>_(* #,##0_);_(* \(#,##0\);_(* "-"??_);_(@_)</c:formatCode>
                <c:ptCount val="7"/>
                <c:pt idx="0">
                  <c:v>82.276436979630034</c:v>
                </c:pt>
                <c:pt idx="1">
                  <c:v>98.035998740902542</c:v>
                </c:pt>
                <c:pt idx="2">
                  <c:v>73.649210307564431</c:v>
                </c:pt>
                <c:pt idx="3">
                  <c:v>42.422221265975303</c:v>
                </c:pt>
                <c:pt idx="4">
                  <c:v>307.84386159339982</c:v>
                </c:pt>
                <c:pt idx="5">
                  <c:v>333.0894579314932</c:v>
                </c:pt>
                <c:pt idx="6">
                  <c:v>1009.0909090909091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'CSD Selected - 2'!$W$3</c:f>
              <c:strCache>
                <c:ptCount val="1"/>
                <c:pt idx="0">
                  <c:v>ACTOS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cat>
            <c:strRef>
              <c:f>('CSD Selected - 2'!$N$13:$N$16,'CSD Selected - 2'!$N$18:$N$19,'CSD Selected - 2'!$N$21)</c:f>
              <c:strCache>
                <c:ptCount val="7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  <c:pt idx="5">
                  <c:v>Mailings Spend</c:v>
                </c:pt>
                <c:pt idx="6">
                  <c:v>Print Spend</c:v>
                </c:pt>
              </c:strCache>
            </c:strRef>
          </c:cat>
          <c:val>
            <c:numRef>
              <c:f>('CSD Selected - 2'!$W$13:$W$16,'CSD Selected - 2'!$W$18:$W$19,'CSD Selected - 2'!$W$21)</c:f>
              <c:numCache>
                <c:formatCode>_(* #,##0_);_(* \(#,##0\);_(* "-"??_);_(@_)</c:formatCode>
                <c:ptCount val="7"/>
                <c:pt idx="0">
                  <c:v>33.752114906944094</c:v>
                </c:pt>
                <c:pt idx="1">
                  <c:v>44.459494262521822</c:v>
                </c:pt>
                <c:pt idx="2">
                  <c:v>35.16209476309227</c:v>
                </c:pt>
                <c:pt idx="3">
                  <c:v>31.696716726193035</c:v>
                </c:pt>
                <c:pt idx="4">
                  <c:v>31.116857529860852</c:v>
                </c:pt>
                <c:pt idx="5">
                  <c:v>57.665447289657465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94496"/>
        <c:axId val="165996032"/>
      </c:lineChart>
      <c:catAx>
        <c:axId val="165994496"/>
        <c:scaling>
          <c:orientation val="minMax"/>
        </c:scaling>
        <c:delete val="0"/>
        <c:axPos val="b"/>
        <c:majorGridlines/>
        <c:numFmt formatCode="_(* #,##0_);_(* \(#,##0\);_(* &quot;-&quot;??_);_(@_)" sourceLinked="1"/>
        <c:majorTickMark val="out"/>
        <c:minorTickMark val="none"/>
        <c:tickLblPos val="nextTo"/>
        <c:crossAx val="165996032"/>
        <c:crosses val="autoZero"/>
        <c:auto val="1"/>
        <c:lblAlgn val="ctr"/>
        <c:lblOffset val="100"/>
        <c:noMultiLvlLbl val="0"/>
      </c:catAx>
      <c:valAx>
        <c:axId val="165996032"/>
        <c:scaling>
          <c:orientation val="minMax"/>
          <c:max val="3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65994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Indexed 2012 Spend (Januvia Family = 100)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'CSD Selected - 2'!$AU$3</c:f>
              <c:strCache>
                <c:ptCount val="1"/>
                <c:pt idx="0">
                  <c:v>JANUVIA / JANUMET</c:v>
                </c:pt>
              </c:strCache>
            </c:strRef>
          </c:tx>
          <c:marker>
            <c:symbol val="diamond"/>
            <c:size val="9"/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- 2'!$AU$13:$AU$16,'CSD Selected - 2'!$AU$18)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'CSD Selected - 2'!$AV$3</c:f>
              <c:strCache>
                <c:ptCount val="1"/>
                <c:pt idx="0">
                  <c:v>TRADJENTA / JENTADUETO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9"/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- 2'!$AV$13:$AV$16,'CSD Selected - 2'!$AV$18)</c:f>
              <c:numCache>
                <c:formatCode>_(* #,##0_);_(* \(#,##0\);_(* "-"??_);_(@_)</c:formatCode>
                <c:ptCount val="5"/>
                <c:pt idx="0">
                  <c:v>89.227213426321129</c:v>
                </c:pt>
                <c:pt idx="1">
                  <c:v>100.1435783215142</c:v>
                </c:pt>
                <c:pt idx="2">
                  <c:v>84.983221476510067</c:v>
                </c:pt>
                <c:pt idx="3">
                  <c:v>67.434596702101302</c:v>
                </c:pt>
                <c:pt idx="4">
                  <c:v>110.22696568495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'CSD Selected - 2'!$AW$3</c:f>
              <c:strCache>
                <c:ptCount val="1"/>
                <c:pt idx="0">
                  <c:v>ONGLYZA / KOMBIGLYZE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9"/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- 2'!$AW$13:$AW$16,'CSD Selected - 2'!$AW$18)</c:f>
              <c:numCache>
                <c:formatCode>_(* #,##0_);_(* \(#,##0\);_(* "-"??_);_(@_)</c:formatCode>
                <c:ptCount val="5"/>
                <c:pt idx="0">
                  <c:v>88.440145816891345</c:v>
                </c:pt>
                <c:pt idx="1">
                  <c:v>100.35158281293862</c:v>
                </c:pt>
                <c:pt idx="2">
                  <c:v>84.81543624161074</c:v>
                </c:pt>
                <c:pt idx="3">
                  <c:v>87.00119551520244</c:v>
                </c:pt>
                <c:pt idx="4">
                  <c:v>94.078177069260562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'CSD Selected - 2'!$AX$3</c:f>
              <c:strCache>
                <c:ptCount val="1"/>
                <c:pt idx="0">
                  <c:v>VICTOZA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chemeClr val="accent4">
                  <a:lumMod val="50000"/>
                </a:schemeClr>
              </a:solidFill>
            </c:spPr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- 2'!$AX$13:$AX$16,'CSD Selected - 2'!$AX$18)</c:f>
              <c:numCache>
                <c:formatCode>_(* #,##0_);_(* \(#,##0\);_(* "-"??_);_(@_)</c:formatCode>
                <c:ptCount val="5"/>
                <c:pt idx="0">
                  <c:v>56.642560707823961</c:v>
                </c:pt>
                <c:pt idx="1">
                  <c:v>58.196619466827428</c:v>
                </c:pt>
                <c:pt idx="2">
                  <c:v>48.867449664429529</c:v>
                </c:pt>
                <c:pt idx="3">
                  <c:v>40.924316348401135</c:v>
                </c:pt>
                <c:pt idx="4">
                  <c:v>74.164640187336758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'CSD Selected - 2'!$AY$3</c:f>
              <c:strCache>
                <c:ptCount val="1"/>
                <c:pt idx="0">
                  <c:v>BYETTA</c:v>
                </c:pt>
              </c:strCache>
            </c:strRef>
          </c:tx>
          <c:spPr>
            <a:ln>
              <a:noFill/>
            </a:ln>
          </c:spPr>
          <c:marker>
            <c:symbol val="star"/>
            <c:size val="9"/>
            <c:spPr>
              <a:ln>
                <a:solidFill>
                  <a:schemeClr val="accent5">
                    <a:lumMod val="50000"/>
                  </a:schemeClr>
                </a:solidFill>
              </a:ln>
            </c:spPr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- 2'!$AY$13:$AY$16,'CSD Selected - 2'!$AY$18)</c:f>
              <c:numCache>
                <c:formatCode>_(* #,##0_);_(* \(#,##0\);_(* "-"??_);_(@_)</c:formatCode>
                <c:ptCount val="5"/>
                <c:pt idx="0">
                  <c:v>42.947530615641497</c:v>
                </c:pt>
                <c:pt idx="1">
                  <c:v>47.297092078802407</c:v>
                </c:pt>
                <c:pt idx="2">
                  <c:v>37.164429530201346</c:v>
                </c:pt>
                <c:pt idx="3">
                  <c:v>21.236011933611209</c:v>
                </c:pt>
                <c:pt idx="4">
                  <c:v>112.58218499504638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'CSD Selected - 2'!$AZ$3</c:f>
              <c:strCache>
                <c:ptCount val="1"/>
                <c:pt idx="0">
                  <c:v>ACTOS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cat>
            <c:strRef>
              <c:f>('CSD Selected - 2'!$AT$13:$AT$16,'CSD Selected - 2'!$AT$18)</c:f>
              <c:strCache>
                <c:ptCount val="5"/>
                <c:pt idx="0">
                  <c:v>Total Promo</c:v>
                </c:pt>
                <c:pt idx="1">
                  <c:v>Detail Spend</c:v>
                </c:pt>
                <c:pt idx="2">
                  <c:v>Detail Volume</c:v>
                </c:pt>
                <c:pt idx="3">
                  <c:v>Sample Spend</c:v>
                </c:pt>
                <c:pt idx="4">
                  <c:v>Meetings Spend</c:v>
                </c:pt>
              </c:strCache>
            </c:strRef>
          </c:cat>
          <c:val>
            <c:numRef>
              <c:f>('CSD Selected - 2'!$AZ$13:$AZ$16,'CSD Selected - 2'!$AZ$18)</c:f>
              <c:numCache>
                <c:formatCode>_(* #,##0_);_(* \(#,##0\);_(* "-"??_);_(@_)</c:formatCode>
                <c:ptCount val="5"/>
                <c:pt idx="0">
                  <c:v>17.618288315857853</c:v>
                </c:pt>
                <c:pt idx="1">
                  <c:v>21.449312710823136</c:v>
                </c:pt>
                <c:pt idx="2">
                  <c:v>17.743288590604024</c:v>
                </c:pt>
                <c:pt idx="3">
                  <c:v>15.86696392990619</c:v>
                </c:pt>
                <c:pt idx="4">
                  <c:v>11.379807259299289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47968"/>
        <c:axId val="102149504"/>
      </c:lineChart>
      <c:catAx>
        <c:axId val="102147968"/>
        <c:scaling>
          <c:orientation val="minMax"/>
        </c:scaling>
        <c:delete val="0"/>
        <c:axPos val="b"/>
        <c:majorGridlines/>
        <c:numFmt formatCode="_(* #,##0_);_(* \(#,##0\);_(* &quot;-&quot;??_);_(@_)" sourceLinked="1"/>
        <c:majorTickMark val="out"/>
        <c:minorTickMark val="none"/>
        <c:tickLblPos val="nextTo"/>
        <c:crossAx val="102149504"/>
        <c:crosses val="autoZero"/>
        <c:auto val="1"/>
        <c:lblAlgn val="ctr"/>
        <c:lblOffset val="100"/>
        <c:noMultiLvlLbl val="0"/>
      </c:catAx>
      <c:valAx>
        <c:axId val="10214950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10214796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1744980</xdr:colOff>
      <xdr:row>79</xdr:row>
      <xdr:rowOff>34290</xdr:rowOff>
    </xdr:from>
    <xdr:to>
      <xdr:col>10</xdr:col>
      <xdr:colOff>472440</xdr:colOff>
      <xdr:row>106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51</xdr:row>
      <xdr:rowOff>171450</xdr:rowOff>
    </xdr:from>
    <xdr:to>
      <xdr:col>17</xdr:col>
      <xdr:colOff>7620</xdr:colOff>
      <xdr:row>75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130</xdr:row>
      <xdr:rowOff>0</xdr:rowOff>
    </xdr:from>
    <xdr:to>
      <xdr:col>16</xdr:col>
      <xdr:colOff>647700</xdr:colOff>
      <xdr:row>153</xdr:row>
      <xdr:rowOff>34290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806026</xdr:colOff>
      <xdr:row>23</xdr:row>
      <xdr:rowOff>40215</xdr:rowOff>
    </xdr:from>
    <xdr:to>
      <xdr:col>9</xdr:col>
      <xdr:colOff>237066</xdr:colOff>
      <xdr:row>50</xdr:row>
      <xdr:rowOff>84666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23</xdr:row>
      <xdr:rowOff>0</xdr:rowOff>
    </xdr:from>
    <xdr:to>
      <xdr:col>17</xdr:col>
      <xdr:colOff>541866</xdr:colOff>
      <xdr:row>50</xdr:row>
      <xdr:rowOff>44451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23</xdr:row>
      <xdr:rowOff>0</xdr:rowOff>
    </xdr:from>
    <xdr:to>
      <xdr:col>28</xdr:col>
      <xdr:colOff>440267</xdr:colOff>
      <xdr:row>50</xdr:row>
      <xdr:rowOff>44451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143932</xdr:colOff>
      <xdr:row>23</xdr:row>
      <xdr:rowOff>63499</xdr:rowOff>
    </xdr:from>
    <xdr:to>
      <xdr:col>42</xdr:col>
      <xdr:colOff>364066</xdr:colOff>
      <xdr:row>51</xdr:row>
      <xdr:rowOff>76201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806026</xdr:colOff>
      <xdr:row>23</xdr:row>
      <xdr:rowOff>40215</xdr:rowOff>
    </xdr:from>
    <xdr:to>
      <xdr:col>9</xdr:col>
      <xdr:colOff>237066</xdr:colOff>
      <xdr:row>50</xdr:row>
      <xdr:rowOff>84666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23</xdr:row>
      <xdr:rowOff>0</xdr:rowOff>
    </xdr:from>
    <xdr:to>
      <xdr:col>17</xdr:col>
      <xdr:colOff>541866</xdr:colOff>
      <xdr:row>50</xdr:row>
      <xdr:rowOff>44451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23</xdr:row>
      <xdr:rowOff>0</xdr:rowOff>
    </xdr:from>
    <xdr:to>
      <xdr:col>28</xdr:col>
      <xdr:colOff>440267</xdr:colOff>
      <xdr:row>50</xdr:row>
      <xdr:rowOff>44451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143932</xdr:colOff>
      <xdr:row>23</xdr:row>
      <xdr:rowOff>63499</xdr:rowOff>
    </xdr:from>
    <xdr:to>
      <xdr:col>42</xdr:col>
      <xdr:colOff>364066</xdr:colOff>
      <xdr:row>51</xdr:row>
      <xdr:rowOff>76201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23</xdr:row>
      <xdr:rowOff>0</xdr:rowOff>
    </xdr:from>
    <xdr:to>
      <xdr:col>51</xdr:col>
      <xdr:colOff>558800</xdr:colOff>
      <xdr:row>51</xdr:row>
      <xdr:rowOff>12702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%20Mix%20PI/InvOpt/P2%202014%20AB/Promo/Diabetes%20Deep%20Dive/analysis_data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Combo"/>
      <sheetName val="Month"/>
      <sheetName val="Quarter"/>
      <sheetName val="Semester"/>
      <sheetName val="Charts S_Q"/>
      <sheetName val="Events"/>
      <sheetName val="Corr"/>
      <sheetName val="SampFcst"/>
      <sheetName val="Stock_Data"/>
      <sheetName val="Trials"/>
    </sheetNames>
    <sheetDataSet>
      <sheetData sheetId="0"/>
      <sheetData sheetId="1">
        <row r="10"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 t="str">
            <v>.</v>
          </cell>
          <cell r="K10" t="str">
            <v>.</v>
          </cell>
          <cell r="L10" t="str">
            <v>.</v>
          </cell>
          <cell r="M10" t="str">
            <v>.</v>
          </cell>
          <cell r="N10" t="str">
            <v>.</v>
          </cell>
          <cell r="O10" t="str">
            <v>.</v>
          </cell>
          <cell r="P10" t="str">
            <v>.</v>
          </cell>
          <cell r="Q10" t="str">
            <v>.</v>
          </cell>
          <cell r="R10" t="str">
            <v>.</v>
          </cell>
          <cell r="S10" t="str">
            <v>.</v>
          </cell>
          <cell r="T10" t="str">
            <v>.</v>
          </cell>
          <cell r="U10" t="str">
            <v>.</v>
          </cell>
          <cell r="V10" t="str">
            <v>.</v>
          </cell>
          <cell r="W10" t="str">
            <v>.</v>
          </cell>
          <cell r="X10" t="str">
            <v>.</v>
          </cell>
          <cell r="Y10" t="str">
            <v>.</v>
          </cell>
          <cell r="Z10" t="str">
            <v>.</v>
          </cell>
          <cell r="AA10">
            <v>925101</v>
          </cell>
          <cell r="AB10">
            <v>163484</v>
          </cell>
          <cell r="AC10">
            <v>263541</v>
          </cell>
          <cell r="AD10">
            <v>706264</v>
          </cell>
          <cell r="AE10">
            <v>887309</v>
          </cell>
          <cell r="AF10">
            <v>230847</v>
          </cell>
          <cell r="AG10">
            <v>433841</v>
          </cell>
          <cell r="AH10">
            <v>589988</v>
          </cell>
          <cell r="AI10">
            <v>363138</v>
          </cell>
          <cell r="AJ10">
            <v>399682</v>
          </cell>
          <cell r="AK10">
            <v>409544</v>
          </cell>
          <cell r="AL10">
            <v>1305384</v>
          </cell>
          <cell r="AM10">
            <v>1076565</v>
          </cell>
          <cell r="AN10">
            <v>157170</v>
          </cell>
          <cell r="AO10">
            <v>251472</v>
          </cell>
          <cell r="AP10">
            <v>837750</v>
          </cell>
          <cell r="AQ10">
            <v>130420</v>
          </cell>
          <cell r="AR10">
            <v>579520</v>
          </cell>
          <cell r="AS10">
            <v>216055</v>
          </cell>
          <cell r="AT10">
            <v>142814</v>
          </cell>
          <cell r="AU10">
            <v>205961</v>
          </cell>
          <cell r="AV10">
            <v>498835</v>
          </cell>
          <cell r="AW10">
            <v>383866</v>
          </cell>
          <cell r="AX10">
            <v>618715</v>
          </cell>
          <cell r="AY10">
            <v>119766</v>
          </cell>
          <cell r="AZ10">
            <v>565000</v>
          </cell>
          <cell r="BA10">
            <v>748162</v>
          </cell>
          <cell r="BB10">
            <v>390000</v>
          </cell>
          <cell r="BC10">
            <v>290000</v>
          </cell>
          <cell r="BD10">
            <v>390000</v>
          </cell>
          <cell r="BE10">
            <v>590000</v>
          </cell>
          <cell r="BF10">
            <v>20000</v>
          </cell>
          <cell r="BG10">
            <v>590000</v>
          </cell>
          <cell r="BH10">
            <v>814000</v>
          </cell>
          <cell r="BI10">
            <v>290000</v>
          </cell>
          <cell r="BJ10">
            <v>305000</v>
          </cell>
        </row>
        <row r="11">
          <cell r="C11" t="str">
            <v>.</v>
          </cell>
          <cell r="D11" t="str">
            <v>.</v>
          </cell>
          <cell r="E11" t="str">
            <v>.</v>
          </cell>
          <cell r="F11" t="str">
            <v>.</v>
          </cell>
          <cell r="G11" t="str">
            <v>.</v>
          </cell>
          <cell r="H11" t="str">
            <v>.</v>
          </cell>
          <cell r="I11" t="str">
            <v>.</v>
          </cell>
          <cell r="J11" t="str">
            <v>.</v>
          </cell>
          <cell r="K11" t="str">
            <v>.</v>
          </cell>
          <cell r="L11" t="str">
            <v>.</v>
          </cell>
          <cell r="M11" t="str">
            <v>.</v>
          </cell>
          <cell r="N11" t="str">
            <v>.</v>
          </cell>
          <cell r="O11" t="str">
            <v>.</v>
          </cell>
          <cell r="P11" t="str">
            <v>.</v>
          </cell>
          <cell r="Q11" t="str">
            <v>.</v>
          </cell>
          <cell r="R11" t="str">
            <v>.</v>
          </cell>
          <cell r="S11" t="str">
            <v>.</v>
          </cell>
          <cell r="T11" t="str">
            <v>.</v>
          </cell>
          <cell r="U11" t="str">
            <v>.</v>
          </cell>
          <cell r="V11" t="str">
            <v>.</v>
          </cell>
          <cell r="W11" t="str">
            <v>.</v>
          </cell>
          <cell r="X11" t="str">
            <v>.</v>
          </cell>
          <cell r="Y11" t="str">
            <v>.</v>
          </cell>
          <cell r="Z11" t="str">
            <v>.</v>
          </cell>
          <cell r="AA11">
            <v>2111321</v>
          </cell>
          <cell r="AB11">
            <v>2238925</v>
          </cell>
          <cell r="AC11">
            <v>2059407</v>
          </cell>
          <cell r="AD11">
            <v>3217015</v>
          </cell>
          <cell r="AE11">
            <v>1848607</v>
          </cell>
          <cell r="AF11">
            <v>2196130</v>
          </cell>
          <cell r="AG11">
            <v>3606112</v>
          </cell>
          <cell r="AH11">
            <v>1682706</v>
          </cell>
          <cell r="AI11">
            <v>4254553</v>
          </cell>
          <cell r="AJ11">
            <v>2099717</v>
          </cell>
          <cell r="AK11">
            <v>1954071</v>
          </cell>
          <cell r="AL11">
            <v>4455371</v>
          </cell>
          <cell r="AM11">
            <v>520870</v>
          </cell>
          <cell r="AN11">
            <v>3184960</v>
          </cell>
          <cell r="AO11">
            <v>3803286</v>
          </cell>
          <cell r="AP11">
            <v>5420404</v>
          </cell>
          <cell r="AQ11">
            <v>1456836</v>
          </cell>
          <cell r="AR11">
            <v>1541578</v>
          </cell>
          <cell r="AS11">
            <v>3504112</v>
          </cell>
          <cell r="AT11">
            <v>2354212</v>
          </cell>
          <cell r="AU11">
            <v>5139422</v>
          </cell>
          <cell r="AV11">
            <v>299471</v>
          </cell>
          <cell r="AW11">
            <v>1677761</v>
          </cell>
          <cell r="AX11">
            <v>6340909</v>
          </cell>
          <cell r="AY11">
            <v>1798298</v>
          </cell>
          <cell r="AZ11">
            <v>6274305</v>
          </cell>
          <cell r="BA11">
            <v>1866301</v>
          </cell>
          <cell r="BB11">
            <v>2097301</v>
          </cell>
          <cell r="BC11">
            <v>5374304</v>
          </cell>
          <cell r="BD11">
            <v>3930805</v>
          </cell>
          <cell r="BE11">
            <v>1463305</v>
          </cell>
          <cell r="BF11">
            <v>5124301</v>
          </cell>
          <cell r="BG11">
            <v>1564305</v>
          </cell>
          <cell r="BH11">
            <v>1158749</v>
          </cell>
          <cell r="BI11">
            <v>5083749</v>
          </cell>
          <cell r="BJ11">
            <v>4322321</v>
          </cell>
        </row>
        <row r="12">
          <cell r="C12" t="str">
            <v>.</v>
          </cell>
          <cell r="D12" t="str">
            <v>.</v>
          </cell>
          <cell r="E12" t="str">
            <v>.</v>
          </cell>
          <cell r="F12" t="str">
            <v>.</v>
          </cell>
          <cell r="G12" t="str">
            <v>.</v>
          </cell>
          <cell r="H12" t="str">
            <v>.</v>
          </cell>
          <cell r="I12" t="str">
            <v>.</v>
          </cell>
          <cell r="J12" t="str">
            <v>.</v>
          </cell>
          <cell r="K12" t="str">
            <v>.</v>
          </cell>
          <cell r="L12" t="str">
            <v>.</v>
          </cell>
          <cell r="M12" t="str">
            <v>.</v>
          </cell>
          <cell r="N12" t="str">
            <v>.</v>
          </cell>
          <cell r="O12" t="str">
            <v>.</v>
          </cell>
          <cell r="P12" t="str">
            <v>.</v>
          </cell>
          <cell r="Q12" t="str">
            <v>.</v>
          </cell>
          <cell r="R12" t="str">
            <v>.</v>
          </cell>
          <cell r="S12" t="str">
            <v>.</v>
          </cell>
          <cell r="T12" t="str">
            <v>.</v>
          </cell>
          <cell r="U12" t="str">
            <v>.</v>
          </cell>
          <cell r="V12" t="str">
            <v>.</v>
          </cell>
          <cell r="W12" t="str">
            <v>.</v>
          </cell>
          <cell r="X12" t="str">
            <v>.</v>
          </cell>
          <cell r="Y12" t="str">
            <v>.</v>
          </cell>
          <cell r="Z12" t="str">
            <v>.</v>
          </cell>
          <cell r="AA12">
            <v>2510400</v>
          </cell>
          <cell r="AB12">
            <v>3825895</v>
          </cell>
          <cell r="AC12">
            <v>5746804</v>
          </cell>
          <cell r="AD12">
            <v>1671716</v>
          </cell>
          <cell r="AE12">
            <v>1251976</v>
          </cell>
          <cell r="AF12">
            <v>1353111</v>
          </cell>
          <cell r="AG12">
            <v>1310389</v>
          </cell>
          <cell r="AH12">
            <v>1895597</v>
          </cell>
          <cell r="AI12">
            <v>7175575</v>
          </cell>
          <cell r="AJ12">
            <v>2309874</v>
          </cell>
          <cell r="AK12">
            <v>1807171</v>
          </cell>
          <cell r="AL12">
            <v>3907242</v>
          </cell>
          <cell r="AM12">
            <v>3644806</v>
          </cell>
          <cell r="AN12">
            <v>5316582</v>
          </cell>
          <cell r="AO12">
            <v>4501618</v>
          </cell>
          <cell r="AP12">
            <v>2778652</v>
          </cell>
          <cell r="AQ12">
            <v>1529211</v>
          </cell>
          <cell r="AR12">
            <v>1266248</v>
          </cell>
          <cell r="AS12">
            <v>1051916</v>
          </cell>
          <cell r="AT12">
            <v>1236720</v>
          </cell>
          <cell r="AU12">
            <v>2181073</v>
          </cell>
          <cell r="AV12">
            <v>2406915</v>
          </cell>
          <cell r="AW12">
            <v>3657027</v>
          </cell>
          <cell r="AX12">
            <v>4273632</v>
          </cell>
          <cell r="AY12">
            <v>154083</v>
          </cell>
          <cell r="AZ12">
            <v>354083</v>
          </cell>
          <cell r="BA12">
            <v>6942583</v>
          </cell>
          <cell r="BB12">
            <v>454083</v>
          </cell>
          <cell r="BC12">
            <v>879083</v>
          </cell>
          <cell r="BD12">
            <v>7042583</v>
          </cell>
          <cell r="BE12">
            <v>604083</v>
          </cell>
          <cell r="BF12">
            <v>354083</v>
          </cell>
          <cell r="BG12">
            <v>4792583</v>
          </cell>
          <cell r="BH12">
            <v>154083</v>
          </cell>
          <cell r="BI12">
            <v>154083</v>
          </cell>
          <cell r="BJ12">
            <v>3342587</v>
          </cell>
        </row>
        <row r="13">
          <cell r="C13" t="str">
            <v>.</v>
          </cell>
          <cell r="D13" t="str">
            <v>.</v>
          </cell>
          <cell r="E13" t="str">
            <v>.</v>
          </cell>
          <cell r="F13" t="str">
            <v>.</v>
          </cell>
          <cell r="G13" t="str">
            <v>.</v>
          </cell>
          <cell r="H13" t="str">
            <v>.</v>
          </cell>
          <cell r="I13" t="str">
            <v>.</v>
          </cell>
          <cell r="J13" t="str">
            <v>.</v>
          </cell>
          <cell r="K13" t="str">
            <v>.</v>
          </cell>
          <cell r="L13" t="str">
            <v>.</v>
          </cell>
          <cell r="M13" t="str">
            <v>.</v>
          </cell>
          <cell r="N13" t="str">
            <v>.</v>
          </cell>
          <cell r="O13" t="str">
            <v>.</v>
          </cell>
          <cell r="P13" t="str">
            <v>.</v>
          </cell>
          <cell r="Q13" t="str">
            <v>.</v>
          </cell>
          <cell r="R13" t="str">
            <v>.</v>
          </cell>
          <cell r="S13" t="str">
            <v>.</v>
          </cell>
          <cell r="T13" t="str">
            <v>.</v>
          </cell>
          <cell r="U13" t="str">
            <v>.</v>
          </cell>
          <cell r="V13" t="str">
            <v>.</v>
          </cell>
          <cell r="W13" t="str">
            <v>.</v>
          </cell>
          <cell r="X13" t="str">
            <v>.</v>
          </cell>
          <cell r="Y13" t="str">
            <v>.</v>
          </cell>
          <cell r="Z13" t="str">
            <v>.</v>
          </cell>
          <cell r="AA13">
            <v>799908</v>
          </cell>
          <cell r="AB13">
            <v>667836</v>
          </cell>
          <cell r="AC13">
            <v>825743</v>
          </cell>
          <cell r="AD13">
            <v>505380</v>
          </cell>
          <cell r="AE13">
            <v>304365</v>
          </cell>
          <cell r="AF13">
            <v>527372</v>
          </cell>
          <cell r="AG13">
            <v>403103</v>
          </cell>
          <cell r="AH13">
            <v>211089</v>
          </cell>
          <cell r="AI13">
            <v>168931</v>
          </cell>
          <cell r="AJ13">
            <v>219327</v>
          </cell>
          <cell r="AK13">
            <v>358357</v>
          </cell>
          <cell r="AL13">
            <v>887187</v>
          </cell>
          <cell r="AM13">
            <v>137301</v>
          </cell>
          <cell r="AN13">
            <v>333147</v>
          </cell>
          <cell r="AO13">
            <v>394812</v>
          </cell>
          <cell r="AP13">
            <v>260561</v>
          </cell>
          <cell r="AQ13">
            <v>189132</v>
          </cell>
          <cell r="AR13">
            <v>450819</v>
          </cell>
          <cell r="AS13">
            <v>130802</v>
          </cell>
          <cell r="AT13">
            <v>35491</v>
          </cell>
          <cell r="AU13">
            <v>511394</v>
          </cell>
          <cell r="AV13">
            <v>115091</v>
          </cell>
          <cell r="AW13">
            <v>32136</v>
          </cell>
          <cell r="AX13">
            <v>669371</v>
          </cell>
          <cell r="AY13">
            <v>0</v>
          </cell>
          <cell r="AZ13">
            <v>854074</v>
          </cell>
          <cell r="BA13">
            <v>463164</v>
          </cell>
          <cell r="BB13">
            <v>539859</v>
          </cell>
          <cell r="BC13">
            <v>438358</v>
          </cell>
          <cell r="BD13">
            <v>748941</v>
          </cell>
          <cell r="BE13">
            <v>743909</v>
          </cell>
          <cell r="BF13">
            <v>387430</v>
          </cell>
          <cell r="BG13">
            <v>544680</v>
          </cell>
          <cell r="BH13">
            <v>785835</v>
          </cell>
          <cell r="BI13">
            <v>433356</v>
          </cell>
          <cell r="BJ13">
            <v>1302888</v>
          </cell>
        </row>
        <row r="14">
          <cell r="C14" t="str">
            <v>.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 t="str">
            <v>.</v>
          </cell>
          <cell r="M14" t="str">
            <v>.</v>
          </cell>
          <cell r="N14" t="str">
            <v>.</v>
          </cell>
          <cell r="O14" t="str">
            <v>.</v>
          </cell>
          <cell r="P14" t="str">
            <v>.</v>
          </cell>
          <cell r="Q14" t="str">
            <v>.</v>
          </cell>
          <cell r="R14" t="str">
            <v>.</v>
          </cell>
          <cell r="S14" t="str">
            <v>.</v>
          </cell>
          <cell r="T14" t="str">
            <v>.</v>
          </cell>
          <cell r="U14" t="str">
            <v>.</v>
          </cell>
          <cell r="V14" t="str">
            <v>.</v>
          </cell>
          <cell r="W14" t="str">
            <v>.</v>
          </cell>
          <cell r="X14" t="str">
            <v>.</v>
          </cell>
          <cell r="Y14" t="str">
            <v>.</v>
          </cell>
          <cell r="Z14" t="str">
            <v>.</v>
          </cell>
          <cell r="AA14">
            <v>0</v>
          </cell>
          <cell r="AB14">
            <v>0</v>
          </cell>
          <cell r="AC14">
            <v>0</v>
          </cell>
          <cell r="AD14">
            <v>10995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.</v>
          </cell>
          <cell r="AN14" t="str">
            <v>.</v>
          </cell>
          <cell r="AO14" t="str">
            <v>.</v>
          </cell>
          <cell r="AP14" t="str">
            <v>.</v>
          </cell>
          <cell r="AQ14" t="str">
            <v>.</v>
          </cell>
          <cell r="AR14" t="str">
            <v>.</v>
          </cell>
          <cell r="AS14" t="str">
            <v>.</v>
          </cell>
          <cell r="AT14" t="str">
            <v>.</v>
          </cell>
          <cell r="AU14" t="str">
            <v>.</v>
          </cell>
          <cell r="AV14" t="str">
            <v>.</v>
          </cell>
          <cell r="AW14" t="str">
            <v>.</v>
          </cell>
          <cell r="AX14" t="str">
            <v>.</v>
          </cell>
          <cell r="AY14" t="str">
            <v>.</v>
          </cell>
          <cell r="AZ14" t="str">
            <v>.</v>
          </cell>
          <cell r="BA14" t="str">
            <v>.</v>
          </cell>
          <cell r="BB14" t="str">
            <v>.</v>
          </cell>
          <cell r="BC14" t="str">
            <v>.</v>
          </cell>
          <cell r="BD14" t="str">
            <v>.</v>
          </cell>
          <cell r="BE14" t="str">
            <v>.</v>
          </cell>
          <cell r="BF14" t="str">
            <v>.</v>
          </cell>
          <cell r="BG14" t="str">
            <v>.</v>
          </cell>
          <cell r="BH14" t="str">
            <v>.</v>
          </cell>
          <cell r="BI14" t="str">
            <v>.</v>
          </cell>
          <cell r="BJ14" t="str">
            <v>.</v>
          </cell>
        </row>
        <row r="15">
          <cell r="C15" t="str">
            <v>.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 t="str">
            <v>.</v>
          </cell>
          <cell r="M15" t="str">
            <v>.</v>
          </cell>
          <cell r="N15" t="str">
            <v>.</v>
          </cell>
          <cell r="O15" t="str">
            <v>.</v>
          </cell>
          <cell r="P15" t="str">
            <v>.</v>
          </cell>
          <cell r="Q15" t="str">
            <v>.</v>
          </cell>
          <cell r="R15" t="str">
            <v>.</v>
          </cell>
          <cell r="S15" t="str">
            <v>.</v>
          </cell>
          <cell r="T15" t="str">
            <v>.</v>
          </cell>
          <cell r="U15" t="str">
            <v>.</v>
          </cell>
          <cell r="V15" t="str">
            <v>.</v>
          </cell>
          <cell r="W15" t="str">
            <v>.</v>
          </cell>
          <cell r="X15" t="str">
            <v>.</v>
          </cell>
          <cell r="Y15" t="str">
            <v>.</v>
          </cell>
          <cell r="Z15" t="str">
            <v>.</v>
          </cell>
          <cell r="AA15">
            <v>192809</v>
          </cell>
          <cell r="AB15">
            <v>1131740</v>
          </cell>
          <cell r="AC15">
            <v>570285</v>
          </cell>
          <cell r="AD15">
            <v>494203</v>
          </cell>
          <cell r="AE15">
            <v>229563</v>
          </cell>
          <cell r="AF15">
            <v>376221</v>
          </cell>
          <cell r="AG15">
            <v>952384</v>
          </cell>
          <cell r="AH15">
            <v>188222</v>
          </cell>
          <cell r="AI15">
            <v>449154</v>
          </cell>
          <cell r="AJ15">
            <v>724739</v>
          </cell>
          <cell r="AK15">
            <v>643290</v>
          </cell>
          <cell r="AL15">
            <v>672497</v>
          </cell>
          <cell r="AM15">
            <v>529167</v>
          </cell>
          <cell r="AN15">
            <v>421020</v>
          </cell>
          <cell r="AO15">
            <v>902450</v>
          </cell>
          <cell r="AP15">
            <v>761040</v>
          </cell>
          <cell r="AQ15">
            <v>627297</v>
          </cell>
          <cell r="AR15">
            <v>608197</v>
          </cell>
          <cell r="AS15">
            <v>548907</v>
          </cell>
          <cell r="AT15">
            <v>548907</v>
          </cell>
          <cell r="AU15">
            <v>548907</v>
          </cell>
          <cell r="AV15">
            <v>698907</v>
          </cell>
          <cell r="AW15">
            <v>548907</v>
          </cell>
          <cell r="AX15">
            <v>553407</v>
          </cell>
          <cell r="AY15">
            <v>415000</v>
          </cell>
          <cell r="AZ15">
            <v>415000</v>
          </cell>
          <cell r="BA15">
            <v>455000</v>
          </cell>
          <cell r="BB15">
            <v>415000</v>
          </cell>
          <cell r="BC15">
            <v>415000</v>
          </cell>
          <cell r="BD15">
            <v>455000</v>
          </cell>
          <cell r="BE15">
            <v>415000</v>
          </cell>
          <cell r="BF15">
            <v>415000</v>
          </cell>
          <cell r="BG15">
            <v>455000</v>
          </cell>
          <cell r="BH15">
            <v>420000</v>
          </cell>
          <cell r="BI15">
            <v>420000</v>
          </cell>
          <cell r="BJ15">
            <v>460000</v>
          </cell>
        </row>
        <row r="16">
          <cell r="C16" t="str">
            <v>.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 t="str">
            <v>.</v>
          </cell>
          <cell r="M16" t="str">
            <v>.</v>
          </cell>
          <cell r="N16" t="str">
            <v>.</v>
          </cell>
          <cell r="O16" t="str">
            <v>.</v>
          </cell>
          <cell r="P16" t="str">
            <v>.</v>
          </cell>
          <cell r="Q16" t="str">
            <v>.</v>
          </cell>
          <cell r="R16" t="str">
            <v>.</v>
          </cell>
          <cell r="S16" t="str">
            <v>.</v>
          </cell>
          <cell r="T16" t="str">
            <v>.</v>
          </cell>
          <cell r="U16" t="str">
            <v>.</v>
          </cell>
          <cell r="V16" t="str">
            <v>.</v>
          </cell>
          <cell r="W16" t="str">
            <v>.</v>
          </cell>
          <cell r="X16" t="str">
            <v>.</v>
          </cell>
          <cell r="Y16" t="str">
            <v>.</v>
          </cell>
          <cell r="Z16" t="str">
            <v>.</v>
          </cell>
          <cell r="AA16">
            <v>245129</v>
          </cell>
          <cell r="AB16">
            <v>149000</v>
          </cell>
          <cell r="AC16">
            <v>664796</v>
          </cell>
          <cell r="AD16">
            <v>234594</v>
          </cell>
          <cell r="AE16">
            <v>185248</v>
          </cell>
          <cell r="AF16">
            <v>346753</v>
          </cell>
          <cell r="AG16">
            <v>148474</v>
          </cell>
          <cell r="AH16">
            <v>161265</v>
          </cell>
          <cell r="AI16">
            <v>546453</v>
          </cell>
          <cell r="AJ16">
            <v>454465</v>
          </cell>
          <cell r="AK16">
            <v>522170</v>
          </cell>
          <cell r="AL16">
            <v>565056</v>
          </cell>
          <cell r="AM16">
            <v>238604</v>
          </cell>
          <cell r="AN16">
            <v>251471</v>
          </cell>
          <cell r="AO16">
            <v>1497526</v>
          </cell>
          <cell r="AP16">
            <v>177380</v>
          </cell>
          <cell r="AQ16">
            <v>222176</v>
          </cell>
          <cell r="AR16">
            <v>199740</v>
          </cell>
          <cell r="AS16">
            <v>284249</v>
          </cell>
          <cell r="AT16">
            <v>1002718</v>
          </cell>
          <cell r="AU16">
            <v>161995</v>
          </cell>
          <cell r="AV16">
            <v>364886</v>
          </cell>
          <cell r="AW16">
            <v>250197</v>
          </cell>
          <cell r="AX16">
            <v>603850</v>
          </cell>
          <cell r="AY16">
            <v>566750</v>
          </cell>
          <cell r="AZ16">
            <v>566750</v>
          </cell>
          <cell r="BA16">
            <v>641750</v>
          </cell>
          <cell r="BB16">
            <v>566750</v>
          </cell>
          <cell r="BC16">
            <v>566750</v>
          </cell>
          <cell r="BD16">
            <v>641750</v>
          </cell>
          <cell r="BE16">
            <v>566750</v>
          </cell>
          <cell r="BF16">
            <v>566750</v>
          </cell>
          <cell r="BG16">
            <v>641750</v>
          </cell>
          <cell r="BH16">
            <v>566750</v>
          </cell>
          <cell r="BI16">
            <v>554750</v>
          </cell>
          <cell r="BJ16">
            <v>629750</v>
          </cell>
        </row>
        <row r="17">
          <cell r="C17" t="str">
            <v>.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 t="str">
            <v>.</v>
          </cell>
          <cell r="M17" t="str">
            <v>.</v>
          </cell>
          <cell r="N17" t="str">
            <v>.</v>
          </cell>
          <cell r="O17" t="str">
            <v>.</v>
          </cell>
          <cell r="P17" t="str">
            <v>.</v>
          </cell>
          <cell r="Q17" t="str">
            <v>.</v>
          </cell>
          <cell r="R17" t="str">
            <v>.</v>
          </cell>
          <cell r="S17" t="str">
            <v>.</v>
          </cell>
          <cell r="T17" t="str">
            <v>.</v>
          </cell>
          <cell r="U17" t="str">
            <v>.</v>
          </cell>
          <cell r="V17" t="str">
            <v>.</v>
          </cell>
          <cell r="W17" t="str">
            <v>.</v>
          </cell>
          <cell r="X17" t="str">
            <v>.</v>
          </cell>
          <cell r="Y17" t="str">
            <v>.</v>
          </cell>
          <cell r="Z17" t="str">
            <v>.</v>
          </cell>
          <cell r="AA17">
            <v>1357685</v>
          </cell>
          <cell r="AB17">
            <v>1232288</v>
          </cell>
          <cell r="AC17">
            <v>1233066</v>
          </cell>
          <cell r="AD17">
            <v>1167147</v>
          </cell>
          <cell r="AE17">
            <v>1166407</v>
          </cell>
          <cell r="AF17">
            <v>1341396</v>
          </cell>
          <cell r="AG17">
            <v>661032</v>
          </cell>
          <cell r="AH17">
            <v>1136898</v>
          </cell>
          <cell r="AI17">
            <v>1058472</v>
          </cell>
          <cell r="AJ17">
            <v>1098908</v>
          </cell>
          <cell r="AK17">
            <v>677752</v>
          </cell>
          <cell r="AL17">
            <v>658808</v>
          </cell>
          <cell r="AM17">
            <v>1807468</v>
          </cell>
          <cell r="AN17">
            <v>2574174</v>
          </cell>
          <cell r="AO17">
            <v>3435801</v>
          </cell>
          <cell r="AP17">
            <v>2508575</v>
          </cell>
          <cell r="AQ17">
            <v>2037972</v>
          </cell>
          <cell r="AR17">
            <v>2255207</v>
          </cell>
          <cell r="AS17">
            <v>1523158</v>
          </cell>
          <cell r="AT17">
            <v>1608584</v>
          </cell>
          <cell r="AU17">
            <v>1583093</v>
          </cell>
          <cell r="AV17">
            <v>2241719</v>
          </cell>
          <cell r="AW17">
            <v>1816793</v>
          </cell>
          <cell r="AX17">
            <v>1351641</v>
          </cell>
          <cell r="AY17">
            <v>1931702</v>
          </cell>
          <cell r="AZ17">
            <v>1764271</v>
          </cell>
          <cell r="BA17">
            <v>1764271</v>
          </cell>
          <cell r="BB17">
            <v>1866563</v>
          </cell>
          <cell r="BC17">
            <v>1866563</v>
          </cell>
          <cell r="BD17">
            <v>1866563</v>
          </cell>
          <cell r="BE17">
            <v>1866563</v>
          </cell>
          <cell r="BF17">
            <v>1866563</v>
          </cell>
          <cell r="BG17">
            <v>1866563</v>
          </cell>
          <cell r="BH17">
            <v>1866563</v>
          </cell>
          <cell r="BI17">
            <v>1537877</v>
          </cell>
          <cell r="BJ17">
            <v>1537872</v>
          </cell>
        </row>
        <row r="18">
          <cell r="C18" t="str">
            <v>.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 t="str">
            <v>.</v>
          </cell>
          <cell r="M18" t="str">
            <v>.</v>
          </cell>
          <cell r="N18" t="str">
            <v>.</v>
          </cell>
          <cell r="O18" t="str">
            <v>.</v>
          </cell>
          <cell r="P18" t="str">
            <v>.</v>
          </cell>
          <cell r="Q18" t="str">
            <v>.</v>
          </cell>
          <cell r="R18" t="str">
            <v>.</v>
          </cell>
          <cell r="S18" t="str">
            <v>.</v>
          </cell>
          <cell r="T18" t="str">
            <v>.</v>
          </cell>
          <cell r="U18" t="str">
            <v>.</v>
          </cell>
          <cell r="V18" t="str">
            <v>.</v>
          </cell>
          <cell r="W18" t="str">
            <v>.</v>
          </cell>
          <cell r="X18" t="str">
            <v>.</v>
          </cell>
          <cell r="Y18" t="str">
            <v>.</v>
          </cell>
          <cell r="Z18" t="str">
            <v>.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322414</v>
          </cell>
          <cell r="AK18">
            <v>951446</v>
          </cell>
          <cell r="AL18">
            <v>753724</v>
          </cell>
          <cell r="AM18">
            <v>66229</v>
          </cell>
          <cell r="AN18">
            <v>66229</v>
          </cell>
          <cell r="AO18">
            <v>14140</v>
          </cell>
          <cell r="AP18">
            <v>18726</v>
          </cell>
          <cell r="AQ18">
            <v>13443</v>
          </cell>
          <cell r="AR18">
            <v>47035</v>
          </cell>
          <cell r="AS18">
            <v>15631</v>
          </cell>
          <cell r="AT18">
            <v>15788</v>
          </cell>
          <cell r="AU18">
            <v>16734</v>
          </cell>
          <cell r="AV18">
            <v>15468</v>
          </cell>
          <cell r="AW18">
            <v>13159</v>
          </cell>
          <cell r="AX18">
            <v>16084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</row>
        <row r="38">
          <cell r="C38" t="str">
            <v>.</v>
          </cell>
          <cell r="D38" t="str">
            <v>.</v>
          </cell>
          <cell r="E38" t="str">
            <v>.</v>
          </cell>
          <cell r="F38" t="str">
            <v>.</v>
          </cell>
          <cell r="G38" t="str">
            <v>.</v>
          </cell>
          <cell r="H38" t="str">
            <v>.</v>
          </cell>
          <cell r="I38" t="str">
            <v>.</v>
          </cell>
          <cell r="J38" t="str">
            <v>.</v>
          </cell>
          <cell r="K38" t="str">
            <v>.</v>
          </cell>
          <cell r="L38" t="str">
            <v>.</v>
          </cell>
          <cell r="M38" t="str">
            <v>.</v>
          </cell>
          <cell r="N38" t="str">
            <v>.</v>
          </cell>
          <cell r="O38" t="str">
            <v>.</v>
          </cell>
          <cell r="P38" t="str">
            <v>.</v>
          </cell>
          <cell r="Q38" t="str">
            <v>.</v>
          </cell>
          <cell r="R38" t="str">
            <v>.</v>
          </cell>
          <cell r="S38" t="str">
            <v>.</v>
          </cell>
          <cell r="T38" t="str">
            <v>.</v>
          </cell>
          <cell r="U38" t="str">
            <v>.</v>
          </cell>
          <cell r="V38" t="str">
            <v>.</v>
          </cell>
          <cell r="W38" t="str">
            <v>.</v>
          </cell>
          <cell r="X38" t="str">
            <v>.</v>
          </cell>
          <cell r="Y38" t="str">
            <v>.</v>
          </cell>
          <cell r="Z38" t="str">
            <v>.</v>
          </cell>
          <cell r="AA38">
            <v>8142353</v>
          </cell>
          <cell r="AB38">
            <v>9409168</v>
          </cell>
          <cell r="AC38">
            <v>11363642</v>
          </cell>
          <cell r="AD38">
            <v>8007314</v>
          </cell>
          <cell r="AE38">
            <v>5873475</v>
          </cell>
          <cell r="AF38">
            <v>6371830</v>
          </cell>
          <cell r="AG38">
            <v>7515335</v>
          </cell>
          <cell r="AH38">
            <v>5865765</v>
          </cell>
          <cell r="AI38">
            <v>14016276</v>
          </cell>
          <cell r="AJ38">
            <v>7629126</v>
          </cell>
          <cell r="AK38">
            <v>7323801</v>
          </cell>
          <cell r="AL38">
            <v>13205269</v>
          </cell>
          <cell r="AM38">
            <v>8021010</v>
          </cell>
          <cell r="AN38">
            <v>12304753</v>
          </cell>
          <cell r="AO38">
            <v>14801105</v>
          </cell>
          <cell r="AP38">
            <v>12763088</v>
          </cell>
          <cell r="AQ38">
            <v>6206487</v>
          </cell>
          <cell r="AR38">
            <v>6948344</v>
          </cell>
          <cell r="AS38">
            <v>7274830</v>
          </cell>
          <cell r="AT38">
            <v>6945234</v>
          </cell>
          <cell r="AU38">
            <v>10348579</v>
          </cell>
          <cell r="AV38">
            <v>6641292</v>
          </cell>
          <cell r="AW38">
            <v>8379846</v>
          </cell>
          <cell r="AX38">
            <v>14427609</v>
          </cell>
          <cell r="AY38">
            <v>4985599</v>
          </cell>
          <cell r="AZ38">
            <v>10793483</v>
          </cell>
          <cell r="BA38">
            <v>12881231</v>
          </cell>
          <cell r="BB38">
            <v>6329556</v>
          </cell>
          <cell r="BC38">
            <v>9830058</v>
          </cell>
          <cell r="BD38">
            <v>15075642</v>
          </cell>
          <cell r="BE38">
            <v>6249610</v>
          </cell>
          <cell r="BF38">
            <v>8734127</v>
          </cell>
          <cell r="BG38">
            <v>10454881</v>
          </cell>
          <cell r="BH38">
            <v>5765980</v>
          </cell>
          <cell r="BI38">
            <v>8473815</v>
          </cell>
          <cell r="BJ38">
            <v>11900418</v>
          </cell>
        </row>
        <row r="40">
          <cell r="C40">
            <v>144674</v>
          </cell>
          <cell r="D40">
            <v>135811</v>
          </cell>
          <cell r="E40">
            <v>86228</v>
          </cell>
          <cell r="F40">
            <v>132848</v>
          </cell>
          <cell r="G40">
            <v>125480</v>
          </cell>
          <cell r="H40">
            <v>132131</v>
          </cell>
          <cell r="I40">
            <v>127599</v>
          </cell>
          <cell r="J40">
            <v>128403</v>
          </cell>
          <cell r="K40">
            <v>144655</v>
          </cell>
          <cell r="L40">
            <v>149847</v>
          </cell>
          <cell r="M40">
            <v>113892</v>
          </cell>
          <cell r="N40">
            <v>82516</v>
          </cell>
          <cell r="O40">
            <v>82713</v>
          </cell>
          <cell r="P40">
            <v>90345</v>
          </cell>
          <cell r="Q40">
            <v>111302</v>
          </cell>
          <cell r="R40">
            <v>120776</v>
          </cell>
          <cell r="S40">
            <v>113012</v>
          </cell>
          <cell r="T40">
            <v>119263</v>
          </cell>
          <cell r="U40">
            <v>109349</v>
          </cell>
          <cell r="V40">
            <v>105054</v>
          </cell>
          <cell r="W40">
            <v>123389</v>
          </cell>
          <cell r="X40">
            <v>122708</v>
          </cell>
          <cell r="Y40">
            <v>112190</v>
          </cell>
          <cell r="Z40">
            <v>80021</v>
          </cell>
          <cell r="AA40">
            <v>108708</v>
          </cell>
          <cell r="AB40">
            <v>116475</v>
          </cell>
          <cell r="AC40">
            <v>117772</v>
          </cell>
          <cell r="AD40">
            <v>120226</v>
          </cell>
          <cell r="AE40">
            <v>125578</v>
          </cell>
          <cell r="AF40">
            <v>118948</v>
          </cell>
          <cell r="AG40">
            <v>117484</v>
          </cell>
          <cell r="AH40">
            <v>133299</v>
          </cell>
          <cell r="AI40">
            <v>133908</v>
          </cell>
          <cell r="AJ40">
            <v>123567</v>
          </cell>
          <cell r="AK40">
            <v>146944</v>
          </cell>
          <cell r="AL40">
            <v>94326</v>
          </cell>
          <cell r="AM40">
            <v>166140</v>
          </cell>
          <cell r="AN40">
            <v>165286</v>
          </cell>
          <cell r="AO40">
            <v>198166</v>
          </cell>
          <cell r="AP40">
            <v>185355</v>
          </cell>
          <cell r="AQ40">
            <v>201564</v>
          </cell>
          <cell r="AR40">
            <v>177780</v>
          </cell>
          <cell r="AS40">
            <v>169933</v>
          </cell>
          <cell r="AT40">
            <v>171787</v>
          </cell>
          <cell r="AU40">
            <v>165908</v>
          </cell>
          <cell r="AV40">
            <v>199523</v>
          </cell>
          <cell r="AW40">
            <v>164981</v>
          </cell>
          <cell r="AX40">
            <v>93352</v>
          </cell>
          <cell r="AY40" t="str">
            <v>.</v>
          </cell>
          <cell r="AZ40" t="str">
            <v>.</v>
          </cell>
          <cell r="BA40" t="str">
            <v>.</v>
          </cell>
          <cell r="BB40" t="str">
            <v>.</v>
          </cell>
          <cell r="BC40" t="str">
            <v>.</v>
          </cell>
          <cell r="BD40" t="str">
            <v>.</v>
          </cell>
          <cell r="BE40" t="str">
            <v>.</v>
          </cell>
          <cell r="BF40" t="str">
            <v>.</v>
          </cell>
          <cell r="BG40" t="str">
            <v>.</v>
          </cell>
          <cell r="BH40" t="str">
            <v>.</v>
          </cell>
          <cell r="BI40" t="str">
            <v>.</v>
          </cell>
          <cell r="BJ40" t="str">
            <v>.</v>
          </cell>
        </row>
        <row r="41">
          <cell r="C41">
            <v>1014456.29</v>
          </cell>
          <cell r="D41">
            <v>820007.43</v>
          </cell>
          <cell r="E41">
            <v>559084.29</v>
          </cell>
          <cell r="F41">
            <v>1033709.14</v>
          </cell>
          <cell r="G41">
            <v>857257.43</v>
          </cell>
          <cell r="H41">
            <v>942132</v>
          </cell>
          <cell r="I41">
            <v>911368</v>
          </cell>
          <cell r="J41">
            <v>918787.14</v>
          </cell>
          <cell r="K41">
            <v>975356.57</v>
          </cell>
          <cell r="L41">
            <v>978344</v>
          </cell>
          <cell r="M41">
            <v>808260.29</v>
          </cell>
          <cell r="N41">
            <v>764288</v>
          </cell>
          <cell r="O41">
            <v>841612</v>
          </cell>
          <cell r="P41">
            <v>803591.14</v>
          </cell>
          <cell r="Q41">
            <v>917462.57</v>
          </cell>
          <cell r="R41">
            <v>913202</v>
          </cell>
          <cell r="S41">
            <v>807084.86</v>
          </cell>
          <cell r="T41">
            <v>910264.29</v>
          </cell>
          <cell r="U41">
            <v>867824.86</v>
          </cell>
          <cell r="V41">
            <v>844218</v>
          </cell>
          <cell r="W41">
            <v>930798.29</v>
          </cell>
          <cell r="X41">
            <v>997131.71</v>
          </cell>
          <cell r="Y41">
            <v>920255.71</v>
          </cell>
          <cell r="Z41">
            <v>724974.29</v>
          </cell>
          <cell r="AA41">
            <v>994135.43</v>
          </cell>
          <cell r="AB41">
            <v>901308.86</v>
          </cell>
          <cell r="AC41">
            <v>916250</v>
          </cell>
          <cell r="AD41">
            <v>868375.71</v>
          </cell>
          <cell r="AE41">
            <v>854644</v>
          </cell>
          <cell r="AF41">
            <v>877754.57</v>
          </cell>
          <cell r="AG41">
            <v>828296</v>
          </cell>
          <cell r="AH41">
            <v>877847.14</v>
          </cell>
          <cell r="AI41">
            <v>789272.29</v>
          </cell>
          <cell r="AJ41">
            <v>638490.86</v>
          </cell>
          <cell r="AK41">
            <v>846786.86</v>
          </cell>
          <cell r="AL41">
            <v>567917.71</v>
          </cell>
          <cell r="AM41">
            <v>878961.43</v>
          </cell>
          <cell r="AN41">
            <v>854965.43</v>
          </cell>
          <cell r="AO41">
            <v>974796.57</v>
          </cell>
          <cell r="AP41">
            <v>905168.29</v>
          </cell>
          <cell r="AQ41">
            <v>950485.43</v>
          </cell>
          <cell r="AR41">
            <v>843503.14</v>
          </cell>
          <cell r="AS41">
            <v>793923.71</v>
          </cell>
          <cell r="AT41">
            <v>834449.14</v>
          </cell>
          <cell r="AU41">
            <v>698698</v>
          </cell>
          <cell r="AV41">
            <v>804756</v>
          </cell>
          <cell r="AW41">
            <v>693990</v>
          </cell>
          <cell r="AX41">
            <v>516842</v>
          </cell>
          <cell r="AY41" t="str">
            <v>.</v>
          </cell>
          <cell r="AZ41" t="str">
            <v>.</v>
          </cell>
          <cell r="BA41" t="str">
            <v>.</v>
          </cell>
          <cell r="BB41" t="str">
            <v>.</v>
          </cell>
          <cell r="BC41" t="str">
            <v>.</v>
          </cell>
          <cell r="BD41" t="str">
            <v>.</v>
          </cell>
          <cell r="BE41" t="str">
            <v>.</v>
          </cell>
          <cell r="BF41" t="str">
            <v>.</v>
          </cell>
          <cell r="BG41" t="str">
            <v>.</v>
          </cell>
          <cell r="BH41" t="str">
            <v>.</v>
          </cell>
          <cell r="BI41" t="str">
            <v>.</v>
          </cell>
          <cell r="BJ41" t="str">
            <v>.</v>
          </cell>
        </row>
        <row r="42">
          <cell r="C42">
            <v>213569.24</v>
          </cell>
          <cell r="D42">
            <v>201559.96</v>
          </cell>
          <cell r="E42">
            <v>223320.08</v>
          </cell>
          <cell r="F42">
            <v>215589.4</v>
          </cell>
          <cell r="G42">
            <v>212314.11</v>
          </cell>
          <cell r="H42">
            <v>222340.91</v>
          </cell>
          <cell r="I42">
            <v>223952.95</v>
          </cell>
          <cell r="J42">
            <v>214838.35</v>
          </cell>
          <cell r="K42">
            <v>217151.06</v>
          </cell>
          <cell r="L42">
            <v>222448.65</v>
          </cell>
          <cell r="M42">
            <v>214106.08</v>
          </cell>
          <cell r="N42">
            <v>233026.67</v>
          </cell>
          <cell r="O42">
            <v>227572.11</v>
          </cell>
          <cell r="P42">
            <v>215323.95</v>
          </cell>
          <cell r="Q42">
            <v>251674.4</v>
          </cell>
          <cell r="R42">
            <v>232995.29</v>
          </cell>
          <cell r="S42">
            <v>223720.27</v>
          </cell>
          <cell r="T42">
            <v>241237.33</v>
          </cell>
          <cell r="U42">
            <v>235523.57</v>
          </cell>
          <cell r="V42">
            <v>237618.21</v>
          </cell>
          <cell r="W42">
            <v>233732.4</v>
          </cell>
          <cell r="X42">
            <v>236280.57</v>
          </cell>
          <cell r="Y42">
            <v>240871.52</v>
          </cell>
          <cell r="Z42">
            <v>249952.37</v>
          </cell>
          <cell r="AA42">
            <v>252251.55</v>
          </cell>
          <cell r="AB42">
            <v>235198.68</v>
          </cell>
          <cell r="AC42">
            <v>274540.3</v>
          </cell>
          <cell r="AD42">
            <v>253215.05</v>
          </cell>
          <cell r="AE42">
            <v>259868.46</v>
          </cell>
          <cell r="AF42">
            <v>267372.43</v>
          </cell>
          <cell r="AG42">
            <v>254853.2</v>
          </cell>
          <cell r="AH42">
            <v>274848.19</v>
          </cell>
          <cell r="AI42">
            <v>266603.61</v>
          </cell>
          <cell r="AJ42">
            <v>273520.15000000002</v>
          </cell>
          <cell r="AK42">
            <v>285683.73</v>
          </cell>
          <cell r="AL42">
            <v>293102.55</v>
          </cell>
          <cell r="AM42">
            <v>312882.53000000003</v>
          </cell>
          <cell r="AN42">
            <v>297872.40000000002</v>
          </cell>
          <cell r="AO42">
            <v>312226.96999999997</v>
          </cell>
          <cell r="AP42">
            <v>296142.34999999998</v>
          </cell>
          <cell r="AQ42">
            <v>311582.15999999997</v>
          </cell>
          <cell r="AR42">
            <v>293725.61</v>
          </cell>
          <cell r="AS42">
            <v>299859.76</v>
          </cell>
          <cell r="AT42">
            <v>308290.42</v>
          </cell>
          <cell r="AU42">
            <v>280863.87</v>
          </cell>
          <cell r="AV42">
            <v>314896.39</v>
          </cell>
          <cell r="AW42">
            <v>299827.93</v>
          </cell>
          <cell r="AX42">
            <v>294183.71999999997</v>
          </cell>
          <cell r="AY42" t="str">
            <v>.</v>
          </cell>
          <cell r="AZ42" t="str">
            <v>.</v>
          </cell>
          <cell r="BA42" t="str">
            <v>.</v>
          </cell>
          <cell r="BB42" t="str">
            <v>.</v>
          </cell>
          <cell r="BC42" t="str">
            <v>.</v>
          </cell>
          <cell r="BD42" t="str">
            <v>.</v>
          </cell>
          <cell r="BE42" t="str">
            <v>.</v>
          </cell>
          <cell r="BF42" t="str">
            <v>.</v>
          </cell>
          <cell r="BG42" t="str">
            <v>.</v>
          </cell>
          <cell r="BH42" t="str">
            <v>.</v>
          </cell>
          <cell r="BI42" t="str">
            <v>.</v>
          </cell>
          <cell r="BJ42" t="str">
            <v>.</v>
          </cell>
        </row>
        <row r="43">
          <cell r="C43" t="str">
            <v>.</v>
          </cell>
          <cell r="D43" t="str">
            <v>.</v>
          </cell>
          <cell r="E43" t="str">
            <v>.</v>
          </cell>
          <cell r="F43" t="str">
            <v>.</v>
          </cell>
          <cell r="G43" t="str">
            <v>.</v>
          </cell>
          <cell r="H43" t="str">
            <v>.</v>
          </cell>
          <cell r="I43" t="str">
            <v>.</v>
          </cell>
          <cell r="J43" t="str">
            <v>.</v>
          </cell>
          <cell r="K43" t="str">
            <v>.</v>
          </cell>
          <cell r="L43" t="str">
            <v>.</v>
          </cell>
          <cell r="M43" t="str">
            <v>.</v>
          </cell>
          <cell r="N43" t="str">
            <v>.</v>
          </cell>
          <cell r="O43" t="str">
            <v>.</v>
          </cell>
          <cell r="P43" t="str">
            <v>.</v>
          </cell>
          <cell r="Q43" t="str">
            <v>.</v>
          </cell>
          <cell r="R43" t="str">
            <v>.</v>
          </cell>
          <cell r="S43" t="str">
            <v>.</v>
          </cell>
          <cell r="T43" t="str">
            <v>.</v>
          </cell>
          <cell r="U43" t="str">
            <v>.</v>
          </cell>
          <cell r="V43" t="str">
            <v>.</v>
          </cell>
          <cell r="W43" t="str">
            <v>.</v>
          </cell>
          <cell r="X43" t="str">
            <v>.</v>
          </cell>
          <cell r="Y43" t="str">
            <v>.</v>
          </cell>
          <cell r="Z43" t="str">
            <v>.</v>
          </cell>
          <cell r="AA43">
            <v>741159.27</v>
          </cell>
          <cell r="AB43">
            <v>680841.51</v>
          </cell>
          <cell r="AC43">
            <v>781507.05</v>
          </cell>
          <cell r="AD43">
            <v>739378.6</v>
          </cell>
          <cell r="AE43">
            <v>770911.78</v>
          </cell>
          <cell r="AF43">
            <v>776527.68</v>
          </cell>
          <cell r="AG43">
            <v>759732.07</v>
          </cell>
          <cell r="AH43">
            <v>809542.03</v>
          </cell>
          <cell r="AI43">
            <v>776801.05</v>
          </cell>
          <cell r="AJ43">
            <v>798869.21</v>
          </cell>
          <cell r="AK43">
            <v>816234.14</v>
          </cell>
          <cell r="AL43">
            <v>846033.57</v>
          </cell>
          <cell r="AM43">
            <v>863959.96</v>
          </cell>
          <cell r="AN43">
            <v>829654.07</v>
          </cell>
          <cell r="AO43">
            <v>885461.8</v>
          </cell>
          <cell r="AP43">
            <v>861972.18</v>
          </cell>
          <cell r="AQ43">
            <v>910666.22</v>
          </cell>
          <cell r="AR43">
            <v>869793.64</v>
          </cell>
          <cell r="AS43">
            <v>896411.78</v>
          </cell>
          <cell r="AT43">
            <v>910360.86</v>
          </cell>
          <cell r="AU43">
            <v>841129.71</v>
          </cell>
          <cell r="AV43">
            <v>915996.1</v>
          </cell>
          <cell r="AW43">
            <v>869216.26</v>
          </cell>
          <cell r="AX43">
            <v>878944.27</v>
          </cell>
          <cell r="AY43" t="str">
            <v>.</v>
          </cell>
          <cell r="AZ43" t="str">
            <v>.</v>
          </cell>
          <cell r="BA43" t="str">
            <v>.</v>
          </cell>
          <cell r="BB43" t="str">
            <v>.</v>
          </cell>
          <cell r="BC43" t="str">
            <v>.</v>
          </cell>
          <cell r="BD43" t="str">
            <v>.</v>
          </cell>
          <cell r="BE43" t="str">
            <v>.</v>
          </cell>
          <cell r="BF43" t="str">
            <v>.</v>
          </cell>
          <cell r="BG43" t="str">
            <v>.</v>
          </cell>
          <cell r="BH43" t="str">
            <v>.</v>
          </cell>
          <cell r="BI43" t="str">
            <v>.</v>
          </cell>
          <cell r="BJ43" t="str">
            <v>.</v>
          </cell>
        </row>
        <row r="44">
          <cell r="C44">
            <v>3131253</v>
          </cell>
          <cell r="D44">
            <v>2972430.34</v>
          </cell>
          <cell r="E44">
            <v>3251235.71</v>
          </cell>
          <cell r="F44">
            <v>3113991.47</v>
          </cell>
          <cell r="G44">
            <v>3048534.09</v>
          </cell>
          <cell r="H44">
            <v>3186765.32</v>
          </cell>
          <cell r="I44">
            <v>3175432.1</v>
          </cell>
          <cell r="J44">
            <v>3182059.92</v>
          </cell>
          <cell r="K44">
            <v>3313436.59</v>
          </cell>
          <cell r="L44">
            <v>3261608.89</v>
          </cell>
          <cell r="M44">
            <v>3029042.05</v>
          </cell>
          <cell r="N44">
            <v>3254195.94</v>
          </cell>
          <cell r="O44">
            <v>3167360.32</v>
          </cell>
          <cell r="P44">
            <v>3042506.24</v>
          </cell>
          <cell r="Q44">
            <v>3527909.01</v>
          </cell>
          <cell r="R44">
            <v>3252845.98</v>
          </cell>
          <cell r="S44">
            <v>3133154.81</v>
          </cell>
          <cell r="T44">
            <v>3378065.79</v>
          </cell>
          <cell r="U44">
            <v>3444280.36</v>
          </cell>
          <cell r="V44">
            <v>3791730.83</v>
          </cell>
          <cell r="W44">
            <v>3566341.34</v>
          </cell>
          <cell r="X44">
            <v>3445564.45</v>
          </cell>
          <cell r="Y44">
            <v>3345264.66</v>
          </cell>
          <cell r="Z44">
            <v>3297323.43</v>
          </cell>
          <cell r="AA44">
            <v>3382999.12</v>
          </cell>
          <cell r="AB44">
            <v>3433033.04</v>
          </cell>
          <cell r="AC44">
            <v>3713224.7</v>
          </cell>
          <cell r="AD44">
            <v>3446520.28</v>
          </cell>
          <cell r="AE44">
            <v>3397578.28</v>
          </cell>
          <cell r="AF44">
            <v>3365705.42</v>
          </cell>
          <cell r="AG44">
            <v>3118649.34</v>
          </cell>
          <cell r="AH44">
            <v>3352323.04</v>
          </cell>
          <cell r="AI44">
            <v>3211638.7</v>
          </cell>
          <cell r="AJ44">
            <v>3195269.87</v>
          </cell>
          <cell r="AK44">
            <v>3233678.82</v>
          </cell>
          <cell r="AL44">
            <v>3242335.33</v>
          </cell>
          <cell r="AM44">
            <v>3407214.69</v>
          </cell>
          <cell r="AN44">
            <v>3253231.63</v>
          </cell>
          <cell r="AO44">
            <v>3386424.96</v>
          </cell>
          <cell r="AP44">
            <v>3223971.6</v>
          </cell>
          <cell r="AQ44">
            <v>3417419.71</v>
          </cell>
          <cell r="AR44">
            <v>3229371.49</v>
          </cell>
          <cell r="AS44">
            <v>3296125.05</v>
          </cell>
          <cell r="AT44">
            <v>3420373.76</v>
          </cell>
          <cell r="AU44">
            <v>3140740.11</v>
          </cell>
          <cell r="AV44">
            <v>3493074.6</v>
          </cell>
          <cell r="AW44">
            <v>3325330.29</v>
          </cell>
          <cell r="AX44">
            <v>3259171.76</v>
          </cell>
          <cell r="AY44" t="str">
            <v>.</v>
          </cell>
          <cell r="AZ44" t="str">
            <v>.</v>
          </cell>
          <cell r="BA44" t="str">
            <v>.</v>
          </cell>
          <cell r="BB44" t="str">
            <v>.</v>
          </cell>
          <cell r="BC44" t="str">
            <v>.</v>
          </cell>
          <cell r="BD44" t="str">
            <v>.</v>
          </cell>
          <cell r="BE44" t="str">
            <v>.</v>
          </cell>
          <cell r="BF44" t="str">
            <v>.</v>
          </cell>
          <cell r="BG44" t="str">
            <v>.</v>
          </cell>
          <cell r="BH44" t="str">
            <v>.</v>
          </cell>
          <cell r="BI44" t="str">
            <v>.</v>
          </cell>
          <cell r="BJ44" t="str">
            <v>.</v>
          </cell>
        </row>
        <row r="45">
          <cell r="C45" t="str">
            <v>.</v>
          </cell>
          <cell r="D45" t="str">
            <v>.</v>
          </cell>
          <cell r="E45" t="str">
            <v>.</v>
          </cell>
          <cell r="F45" t="str">
            <v>.</v>
          </cell>
          <cell r="G45" t="str">
            <v>.</v>
          </cell>
          <cell r="H45" t="str">
            <v>.</v>
          </cell>
          <cell r="I45" t="str">
            <v>.</v>
          </cell>
          <cell r="J45" t="str">
            <v>.</v>
          </cell>
          <cell r="K45" t="str">
            <v>.</v>
          </cell>
          <cell r="L45" t="str">
            <v>.</v>
          </cell>
          <cell r="M45" t="str">
            <v>.</v>
          </cell>
          <cell r="N45" t="str">
            <v>.</v>
          </cell>
          <cell r="O45" t="str">
            <v>.</v>
          </cell>
          <cell r="P45" t="str">
            <v>.</v>
          </cell>
          <cell r="Q45" t="str">
            <v>.</v>
          </cell>
          <cell r="R45" t="str">
            <v>.</v>
          </cell>
          <cell r="S45" t="str">
            <v>.</v>
          </cell>
          <cell r="T45" t="str">
            <v>.</v>
          </cell>
          <cell r="U45" t="str">
            <v>.</v>
          </cell>
          <cell r="V45" t="str">
            <v>.</v>
          </cell>
          <cell r="W45" t="str">
            <v>.</v>
          </cell>
          <cell r="X45" t="str">
            <v>.</v>
          </cell>
          <cell r="Y45" t="str">
            <v>.</v>
          </cell>
          <cell r="Z45" t="str">
            <v>.</v>
          </cell>
          <cell r="AA45">
            <v>9270113.6500000004</v>
          </cell>
          <cell r="AB45">
            <v>8604062.9900000002</v>
          </cell>
          <cell r="AC45">
            <v>9726253.7799999993</v>
          </cell>
          <cell r="AD45">
            <v>9045142.4399999995</v>
          </cell>
          <cell r="AE45">
            <v>9353790.5500000007</v>
          </cell>
          <cell r="AF45">
            <v>9316359.9700000007</v>
          </cell>
          <cell r="AG45">
            <v>9015521.7100000009</v>
          </cell>
          <cell r="AH45">
            <v>9521159.9900000002</v>
          </cell>
          <cell r="AI45">
            <v>8999922</v>
          </cell>
          <cell r="AJ45">
            <v>9032604.8699999992</v>
          </cell>
          <cell r="AK45">
            <v>9017552.8000000007</v>
          </cell>
          <cell r="AL45">
            <v>9171862.8200000003</v>
          </cell>
          <cell r="AM45">
            <v>9211946.9700000007</v>
          </cell>
          <cell r="AN45">
            <v>8778912.0299999993</v>
          </cell>
          <cell r="AO45">
            <v>9259742.4700000007</v>
          </cell>
          <cell r="AP45">
            <v>8965985.7799999993</v>
          </cell>
          <cell r="AQ45">
            <v>9448538.2899999991</v>
          </cell>
          <cell r="AR45">
            <v>9022267.6199999992</v>
          </cell>
          <cell r="AS45">
            <v>9302197.4900000002</v>
          </cell>
          <cell r="AT45">
            <v>9464919.6400000006</v>
          </cell>
          <cell r="AU45">
            <v>8746945.9299999997</v>
          </cell>
          <cell r="AV45">
            <v>9512840.3499999996</v>
          </cell>
          <cell r="AW45">
            <v>9049069.8300000001</v>
          </cell>
          <cell r="AX45">
            <v>9130488.3000000007</v>
          </cell>
          <cell r="AY45" t="str">
            <v>.</v>
          </cell>
          <cell r="AZ45" t="str">
            <v>.</v>
          </cell>
          <cell r="BA45" t="str">
            <v>.</v>
          </cell>
          <cell r="BB45" t="str">
            <v>.</v>
          </cell>
          <cell r="BC45" t="str">
            <v>.</v>
          </cell>
          <cell r="BD45" t="str">
            <v>.</v>
          </cell>
          <cell r="BE45" t="str">
            <v>.</v>
          </cell>
          <cell r="BF45" t="str">
            <v>.</v>
          </cell>
          <cell r="BG45" t="str">
            <v>.</v>
          </cell>
          <cell r="BH45" t="str">
            <v>.</v>
          </cell>
          <cell r="BI45" t="str">
            <v>.</v>
          </cell>
          <cell r="BJ45" t="str">
            <v>.</v>
          </cell>
        </row>
        <row r="48">
          <cell r="C48">
            <v>8593000</v>
          </cell>
          <cell r="D48">
            <v>11466000</v>
          </cell>
          <cell r="E48">
            <v>14224000</v>
          </cell>
          <cell r="F48">
            <v>7006000</v>
          </cell>
          <cell r="G48">
            <v>13045000</v>
          </cell>
          <cell r="H48">
            <v>14641000</v>
          </cell>
          <cell r="I48">
            <v>11033000</v>
          </cell>
          <cell r="J48">
            <v>9439000</v>
          </cell>
          <cell r="K48">
            <v>14629000</v>
          </cell>
          <cell r="L48">
            <v>11465000</v>
          </cell>
          <cell r="M48">
            <v>13800000</v>
          </cell>
          <cell r="N48">
            <v>19394000</v>
          </cell>
          <cell r="O48">
            <v>3406365.23</v>
          </cell>
          <cell r="P48">
            <v>9114699.25</v>
          </cell>
          <cell r="Q48">
            <v>14886554.73</v>
          </cell>
          <cell r="R48">
            <v>836784.36</v>
          </cell>
          <cell r="S48">
            <v>8962548.6199999992</v>
          </cell>
          <cell r="T48">
            <v>15905245.77</v>
          </cell>
          <cell r="U48">
            <v>13848902.109999999</v>
          </cell>
          <cell r="V48">
            <v>12818174.43</v>
          </cell>
          <cell r="W48">
            <v>16445268.07</v>
          </cell>
          <cell r="X48">
            <v>8877069.8300000001</v>
          </cell>
          <cell r="Y48">
            <v>10525586.26</v>
          </cell>
          <cell r="Z48">
            <v>14988697.51</v>
          </cell>
          <cell r="AA48">
            <v>9262961</v>
          </cell>
          <cell r="AB48">
            <v>10657935</v>
          </cell>
          <cell r="AC48">
            <v>13380221</v>
          </cell>
          <cell r="AD48">
            <v>10468067</v>
          </cell>
          <cell r="AE48">
            <v>7322954</v>
          </cell>
          <cell r="AF48">
            <v>10907395</v>
          </cell>
          <cell r="AG48">
            <v>7746423</v>
          </cell>
          <cell r="AH48">
            <v>9380197</v>
          </cell>
          <cell r="AI48">
            <v>16432077</v>
          </cell>
          <cell r="AJ48">
            <v>10007143</v>
          </cell>
          <cell r="AK48">
            <v>10440047</v>
          </cell>
          <cell r="AL48">
            <v>17977004</v>
          </cell>
          <cell r="AM48">
            <v>8243678</v>
          </cell>
          <cell r="AN48">
            <v>13268771</v>
          </cell>
          <cell r="AO48">
            <v>16715620</v>
          </cell>
          <cell r="AP48">
            <v>14068640</v>
          </cell>
          <cell r="AQ48">
            <v>8148332</v>
          </cell>
          <cell r="AR48">
            <v>8489215</v>
          </cell>
          <cell r="AS48">
            <v>8154338</v>
          </cell>
          <cell r="AT48">
            <v>7745866</v>
          </cell>
          <cell r="AU48">
            <v>12294205</v>
          </cell>
          <cell r="AV48">
            <v>7355257</v>
          </cell>
          <cell r="AW48">
            <v>9708504</v>
          </cell>
          <cell r="AX48">
            <v>16727253</v>
          </cell>
          <cell r="AY48">
            <v>5392648</v>
          </cell>
          <cell r="AZ48">
            <v>12232207</v>
          </cell>
          <cell r="BA48">
            <v>14712575</v>
          </cell>
          <cell r="BB48">
            <v>7804968</v>
          </cell>
          <cell r="BC48">
            <v>11158933</v>
          </cell>
          <cell r="BD48">
            <v>16904453</v>
          </cell>
          <cell r="BE48">
            <v>7494654</v>
          </cell>
          <cell r="BF48">
            <v>9880635</v>
          </cell>
          <cell r="BG48">
            <v>11755225</v>
          </cell>
          <cell r="BH48">
            <v>6454266</v>
          </cell>
          <cell r="BI48">
            <v>9650576</v>
          </cell>
          <cell r="BJ48">
            <v>13458856</v>
          </cell>
        </row>
        <row r="49">
          <cell r="C49">
            <v>318308</v>
          </cell>
          <cell r="D49">
            <v>298331</v>
          </cell>
          <cell r="E49">
            <v>327653</v>
          </cell>
          <cell r="F49">
            <v>313336</v>
          </cell>
          <cell r="G49">
            <v>303287</v>
          </cell>
          <cell r="H49">
            <v>319490</v>
          </cell>
          <cell r="I49">
            <v>320761</v>
          </cell>
          <cell r="J49">
            <v>307343</v>
          </cell>
          <cell r="K49">
            <v>309597</v>
          </cell>
          <cell r="L49">
            <v>315467</v>
          </cell>
          <cell r="M49">
            <v>301488</v>
          </cell>
          <cell r="N49">
            <v>333118</v>
          </cell>
          <cell r="O49">
            <v>335141</v>
          </cell>
          <cell r="P49">
            <v>317239</v>
          </cell>
          <cell r="Q49">
            <v>366047</v>
          </cell>
          <cell r="R49">
            <v>339675</v>
          </cell>
          <cell r="S49">
            <v>323038</v>
          </cell>
          <cell r="T49">
            <v>348733</v>
          </cell>
          <cell r="U49">
            <v>339975</v>
          </cell>
          <cell r="V49">
            <v>341926</v>
          </cell>
          <cell r="W49">
            <v>339123</v>
          </cell>
          <cell r="X49">
            <v>341827</v>
          </cell>
          <cell r="Y49">
            <v>347328</v>
          </cell>
          <cell r="Z49">
            <v>359301</v>
          </cell>
          <cell r="AA49">
            <v>376189</v>
          </cell>
          <cell r="AB49">
            <v>353056</v>
          </cell>
          <cell r="AC49">
            <v>407551</v>
          </cell>
          <cell r="AD49">
            <v>369053</v>
          </cell>
          <cell r="AE49">
            <v>373708</v>
          </cell>
          <cell r="AF49">
            <v>385654</v>
          </cell>
          <cell r="AG49">
            <v>364762</v>
          </cell>
          <cell r="AH49">
            <v>396881</v>
          </cell>
          <cell r="AI49">
            <v>383669</v>
          </cell>
          <cell r="AJ49">
            <v>390267</v>
          </cell>
          <cell r="AK49">
            <v>407186</v>
          </cell>
          <cell r="AL49">
            <v>423300</v>
          </cell>
          <cell r="AM49">
            <v>447376</v>
          </cell>
          <cell r="AN49">
            <v>434906</v>
          </cell>
          <cell r="AO49">
            <v>452731</v>
          </cell>
          <cell r="AP49">
            <v>423089</v>
          </cell>
          <cell r="AQ49">
            <v>433700</v>
          </cell>
          <cell r="AR49">
            <v>411823</v>
          </cell>
          <cell r="AS49">
            <v>411824</v>
          </cell>
          <cell r="AT49">
            <v>426485</v>
          </cell>
          <cell r="AU49">
            <v>385701</v>
          </cell>
          <cell r="AV49">
            <v>428899</v>
          </cell>
          <cell r="AW49">
            <v>404818</v>
          </cell>
          <cell r="AX49">
            <v>398701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</row>
        <row r="50">
          <cell r="C50">
            <v>874204</v>
          </cell>
          <cell r="D50">
            <v>808055</v>
          </cell>
          <cell r="E50">
            <v>907144</v>
          </cell>
          <cell r="F50">
            <v>893012</v>
          </cell>
          <cell r="G50">
            <v>892446</v>
          </cell>
          <cell r="H50">
            <v>929177</v>
          </cell>
          <cell r="I50">
            <v>942381</v>
          </cell>
          <cell r="J50">
            <v>925823</v>
          </cell>
          <cell r="K50">
            <v>924183</v>
          </cell>
          <cell r="L50">
            <v>939539</v>
          </cell>
          <cell r="M50">
            <v>902994</v>
          </cell>
          <cell r="N50">
            <v>996544</v>
          </cell>
          <cell r="O50">
            <v>947105</v>
          </cell>
          <cell r="P50">
            <v>882574</v>
          </cell>
          <cell r="Q50">
            <v>1019390</v>
          </cell>
          <cell r="R50">
            <v>976401</v>
          </cell>
          <cell r="S50">
            <v>965132</v>
          </cell>
          <cell r="T50">
            <v>1032468</v>
          </cell>
          <cell r="U50">
            <v>1013648</v>
          </cell>
          <cell r="V50">
            <v>1021550</v>
          </cell>
          <cell r="W50">
            <v>1004868</v>
          </cell>
          <cell r="X50">
            <v>1011256</v>
          </cell>
          <cell r="Y50">
            <v>1024053</v>
          </cell>
          <cell r="Z50">
            <v>1062298</v>
          </cell>
          <cell r="AA50">
            <v>1065780</v>
          </cell>
          <cell r="AB50">
            <v>980731</v>
          </cell>
          <cell r="AC50">
            <v>1122440</v>
          </cell>
          <cell r="AD50">
            <v>1048611</v>
          </cell>
          <cell r="AE50">
            <v>1087260</v>
          </cell>
          <cell r="AF50">
            <v>1110167</v>
          </cell>
          <cell r="AG50">
            <v>1072597</v>
          </cell>
          <cell r="AH50">
            <v>1150916</v>
          </cell>
          <cell r="AI50">
            <v>1095770</v>
          </cell>
          <cell r="AJ50">
            <v>1117023</v>
          </cell>
          <cell r="AK50">
            <v>1143330</v>
          </cell>
          <cell r="AL50">
            <v>1193504</v>
          </cell>
          <cell r="AM50">
            <v>1204563</v>
          </cell>
          <cell r="AN50">
            <v>1166893</v>
          </cell>
          <cell r="AO50">
            <v>1238085</v>
          </cell>
          <cell r="AP50">
            <v>1201681</v>
          </cell>
          <cell r="AQ50">
            <v>1248325</v>
          </cell>
          <cell r="AR50">
            <v>1199293</v>
          </cell>
          <cell r="AS50">
            <v>1223788</v>
          </cell>
          <cell r="AT50">
            <v>1246977</v>
          </cell>
          <cell r="AU50">
            <v>1142793</v>
          </cell>
          <cell r="AV50">
            <v>1240460</v>
          </cell>
          <cell r="AW50">
            <v>1169233</v>
          </cell>
          <cell r="AX50">
            <v>1177274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opLeftCell="A37" workbookViewId="0">
      <selection activeCell="I67" sqref="I67"/>
    </sheetView>
  </sheetViews>
  <sheetFormatPr defaultRowHeight="14.4" x14ac:dyDescent="0.3"/>
  <cols>
    <col min="1" max="1" width="33.109375" customWidth="1"/>
    <col min="2" max="2" width="0" hidden="1" customWidth="1"/>
    <col min="3" max="3" width="14.33203125" customWidth="1"/>
    <col min="4" max="4" width="10.44140625" customWidth="1"/>
    <col min="5" max="5" width="9.6640625" customWidth="1"/>
    <col min="6" max="6" width="9.5546875" customWidth="1"/>
    <col min="11" max="11" width="10.109375" customWidth="1"/>
    <col min="12" max="12" width="9.44140625" customWidth="1"/>
    <col min="13" max="13" width="10" customWidth="1"/>
    <col min="15" max="15" width="10.109375" customWidth="1"/>
    <col min="16" max="16" width="9.44140625" customWidth="1"/>
    <col min="17" max="19" width="9.77734375" customWidth="1"/>
    <col min="20" max="20" width="9.6640625" customWidth="1"/>
    <col min="22" max="22" width="10.33203125" customWidth="1"/>
    <col min="23" max="23" width="10.109375" customWidth="1"/>
  </cols>
  <sheetData>
    <row r="1" spans="1:23" ht="27.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34</v>
      </c>
      <c r="T1" s="2" t="s">
        <v>35</v>
      </c>
      <c r="U1" s="2" t="s">
        <v>36</v>
      </c>
      <c r="V1" s="2" t="s">
        <v>37</v>
      </c>
      <c r="W1" s="11" t="s">
        <v>38</v>
      </c>
    </row>
    <row r="2" spans="1:23" x14ac:dyDescent="0.3">
      <c r="A2" s="12" t="s">
        <v>11</v>
      </c>
      <c r="B2" s="12" t="s">
        <v>39</v>
      </c>
      <c r="C2" s="13">
        <f>SUM([1]Month!C10:E10)</f>
        <v>0</v>
      </c>
      <c r="D2" s="13">
        <f>SUM([1]Month!F10:H10)</f>
        <v>0</v>
      </c>
      <c r="E2" s="13">
        <f>SUM([1]Month!I10:K10)</f>
        <v>0</v>
      </c>
      <c r="F2" s="13">
        <f>SUM([1]Month!L10:N10)</f>
        <v>0</v>
      </c>
      <c r="G2" s="13">
        <f>SUM([1]Month!O10:Q10)</f>
        <v>0</v>
      </c>
      <c r="H2" s="13">
        <f>SUM([1]Month!R10:T10)</f>
        <v>0</v>
      </c>
      <c r="I2" s="13">
        <f>SUM([1]Month!U10:W10)</f>
        <v>0</v>
      </c>
      <c r="J2" s="13">
        <f>SUM([1]Month!X10:Z10)</f>
        <v>0</v>
      </c>
      <c r="K2" s="13">
        <f>SUM([1]Month!AA10:AC10)</f>
        <v>1352126</v>
      </c>
      <c r="L2" s="13">
        <f>SUM([1]Month!AD10:AF10)</f>
        <v>1824420</v>
      </c>
      <c r="M2" s="13">
        <f>SUM([1]Month!AG10:AI10)</f>
        <v>1386967</v>
      </c>
      <c r="N2" s="13">
        <f>SUM([1]Month!AJ10:AL10)</f>
        <v>2114610</v>
      </c>
      <c r="O2" s="13">
        <f>SUM([1]Month!AM10:AO10)</f>
        <v>1485207</v>
      </c>
      <c r="P2" s="13">
        <f>SUM([1]Month!AP10:AR10)</f>
        <v>1547690</v>
      </c>
      <c r="Q2" s="13">
        <f>SUM([1]Month!AS10:AU10)</f>
        <v>564830</v>
      </c>
      <c r="R2" s="13">
        <f>SUM([1]Month!AV10:AX10)</f>
        <v>1501416</v>
      </c>
      <c r="S2" s="13">
        <f>SUM([1]Month!AY10:BA10)</f>
        <v>1432928</v>
      </c>
      <c r="T2" s="13">
        <f>SUM([1]Month!BB10:BD10)</f>
        <v>1070000</v>
      </c>
      <c r="U2" s="13">
        <f>SUM([1]Month!BE10:BG10)</f>
        <v>1200000</v>
      </c>
      <c r="V2" s="13">
        <f>SUM([1]Month!BH10:BJ10)</f>
        <v>1409000</v>
      </c>
      <c r="W2" s="14">
        <f>AVERAGE(K2:R2)</f>
        <v>1472158.25</v>
      </c>
    </row>
    <row r="3" spans="1:23" x14ac:dyDescent="0.3">
      <c r="A3" s="12" t="s">
        <v>12</v>
      </c>
      <c r="B3" s="12" t="s">
        <v>39</v>
      </c>
      <c r="C3" s="13">
        <f>SUM([1]Month!C11:E11)</f>
        <v>0</v>
      </c>
      <c r="D3" s="13">
        <f>SUM([1]Month!F11:H11)</f>
        <v>0</v>
      </c>
      <c r="E3" s="13">
        <f>SUM([1]Month!I11:K11)</f>
        <v>0</v>
      </c>
      <c r="F3" s="13">
        <f>SUM([1]Month!L11:N11)</f>
        <v>0</v>
      </c>
      <c r="G3" s="13">
        <f>SUM([1]Month!O11:Q11)</f>
        <v>0</v>
      </c>
      <c r="H3" s="13">
        <f>SUM([1]Month!R11:T11)</f>
        <v>0</v>
      </c>
      <c r="I3" s="13">
        <f>SUM([1]Month!U11:W11)</f>
        <v>0</v>
      </c>
      <c r="J3" s="13">
        <f>SUM([1]Month!X11:Z11)</f>
        <v>0</v>
      </c>
      <c r="K3" s="13">
        <f>SUM([1]Month!AA11:AC11)</f>
        <v>6409653</v>
      </c>
      <c r="L3" s="13">
        <f>SUM([1]Month!AD11:AF11)</f>
        <v>7261752</v>
      </c>
      <c r="M3" s="13">
        <f>SUM([1]Month!AG11:AI11)</f>
        <v>9543371</v>
      </c>
      <c r="N3" s="13">
        <f>SUM([1]Month!AJ11:AL11)</f>
        <v>8509159</v>
      </c>
      <c r="O3" s="13">
        <f>SUM([1]Month!AM11:AO11)</f>
        <v>7509116</v>
      </c>
      <c r="P3" s="13">
        <f>SUM([1]Month!AP11:AR11)</f>
        <v>8418818</v>
      </c>
      <c r="Q3" s="13">
        <f>SUM([1]Month!AS11:AU11)</f>
        <v>10997746</v>
      </c>
      <c r="R3" s="13">
        <f>SUM([1]Month!AV11:AX11)</f>
        <v>8318141</v>
      </c>
      <c r="S3" s="13">
        <f>SUM([1]Month!AY11:BA11)</f>
        <v>9938904</v>
      </c>
      <c r="T3" s="13">
        <f>SUM([1]Month!BB11:BD11)</f>
        <v>11402410</v>
      </c>
      <c r="U3" s="13">
        <f>SUM([1]Month!BE11:BG11)</f>
        <v>8151911</v>
      </c>
      <c r="V3" s="13">
        <f>SUM([1]Month!BH11:BJ11)</f>
        <v>10564819</v>
      </c>
      <c r="W3" s="14">
        <f t="shared" ref="W3:W22" si="0">AVERAGE(K3:R3)</f>
        <v>8370969.5</v>
      </c>
    </row>
    <row r="4" spans="1:23" x14ac:dyDescent="0.3">
      <c r="A4" s="12" t="s">
        <v>13</v>
      </c>
      <c r="B4" s="12" t="s">
        <v>39</v>
      </c>
      <c r="C4" s="13">
        <f>SUM([1]Month!C12:E12)</f>
        <v>0</v>
      </c>
      <c r="D4" s="13">
        <f>SUM([1]Month!F12:H12)</f>
        <v>0</v>
      </c>
      <c r="E4" s="13">
        <f>SUM([1]Month!I12:K12)</f>
        <v>0</v>
      </c>
      <c r="F4" s="13">
        <f>SUM([1]Month!L12:N12)</f>
        <v>0</v>
      </c>
      <c r="G4" s="13">
        <f>SUM([1]Month!O12:Q12)</f>
        <v>0</v>
      </c>
      <c r="H4" s="13">
        <f>SUM([1]Month!R12:T12)</f>
        <v>0</v>
      </c>
      <c r="I4" s="13">
        <f>SUM([1]Month!U12:W12)</f>
        <v>0</v>
      </c>
      <c r="J4" s="13">
        <f>SUM([1]Month!X12:Z12)</f>
        <v>0</v>
      </c>
      <c r="K4" s="13">
        <f>SUM([1]Month!AA12:AC12)</f>
        <v>12083099</v>
      </c>
      <c r="L4" s="13">
        <f>SUM([1]Month!AD12:AF12)</f>
        <v>4276803</v>
      </c>
      <c r="M4" s="13">
        <f>SUM([1]Month!AG12:AI12)</f>
        <v>10381561</v>
      </c>
      <c r="N4" s="13">
        <f>SUM([1]Month!AJ12:AL12)</f>
        <v>8024287</v>
      </c>
      <c r="O4" s="13">
        <f>SUM([1]Month!AM12:AO12)</f>
        <v>13463006</v>
      </c>
      <c r="P4" s="13">
        <f>SUM([1]Month!AP12:AR12)</f>
        <v>5574111</v>
      </c>
      <c r="Q4" s="13">
        <f>SUM([1]Month!AS12:AU12)</f>
        <v>4469709</v>
      </c>
      <c r="R4" s="13">
        <f>SUM([1]Month!AV12:AX12)</f>
        <v>10337574</v>
      </c>
      <c r="S4" s="13">
        <f>SUM([1]Month!AY12:BA12)</f>
        <v>7450749</v>
      </c>
      <c r="T4" s="13">
        <f>SUM([1]Month!BB12:BD12)</f>
        <v>8375749</v>
      </c>
      <c r="U4" s="13">
        <f>SUM([1]Month!BE12:BG12)</f>
        <v>5750749</v>
      </c>
      <c r="V4" s="13">
        <f>SUM([1]Month!BH12:BJ12)</f>
        <v>3650753</v>
      </c>
      <c r="W4" s="14">
        <f t="shared" si="0"/>
        <v>8576268.75</v>
      </c>
    </row>
    <row r="5" spans="1:23" x14ac:dyDescent="0.3">
      <c r="A5" s="12" t="s">
        <v>14</v>
      </c>
      <c r="B5" s="12" t="s">
        <v>39</v>
      </c>
      <c r="C5" s="13">
        <f>SUM([1]Month!C13:E13)</f>
        <v>0</v>
      </c>
      <c r="D5" s="13">
        <f>SUM([1]Month!F13:H13)</f>
        <v>0</v>
      </c>
      <c r="E5" s="13">
        <f>SUM([1]Month!I13:K13)</f>
        <v>0</v>
      </c>
      <c r="F5" s="13">
        <f>SUM([1]Month!L13:N13)</f>
        <v>0</v>
      </c>
      <c r="G5" s="13">
        <f>SUM([1]Month!O13:Q13)</f>
        <v>0</v>
      </c>
      <c r="H5" s="13">
        <f>SUM([1]Month!R13:T13)</f>
        <v>0</v>
      </c>
      <c r="I5" s="13">
        <f>SUM([1]Month!U13:W13)</f>
        <v>0</v>
      </c>
      <c r="J5" s="13">
        <f>SUM([1]Month!X13:Z13)</f>
        <v>0</v>
      </c>
      <c r="K5" s="13">
        <f>SUM([1]Month!AA13:AC13)</f>
        <v>2293487</v>
      </c>
      <c r="L5" s="13">
        <f>SUM([1]Month!AD13:AF13)</f>
        <v>1337117</v>
      </c>
      <c r="M5" s="13">
        <f>SUM([1]Month!AG13:AI13)</f>
        <v>783123</v>
      </c>
      <c r="N5" s="13">
        <f>SUM([1]Month!AJ13:AL13)</f>
        <v>1464871</v>
      </c>
      <c r="O5" s="13">
        <f>SUM([1]Month!AM13:AO13)</f>
        <v>865260</v>
      </c>
      <c r="P5" s="13">
        <f>SUM([1]Month!AP13:AR13)</f>
        <v>900512</v>
      </c>
      <c r="Q5" s="13">
        <f>SUM([1]Month!AS13:AU13)</f>
        <v>677687</v>
      </c>
      <c r="R5" s="13">
        <f>SUM([1]Month!AV13:AX13)</f>
        <v>816598</v>
      </c>
      <c r="S5" s="13">
        <f>SUM([1]Month!AY13:BA13)</f>
        <v>1317238</v>
      </c>
      <c r="T5" s="13">
        <f>SUM([1]Month!BB13:BD13)</f>
        <v>1727158</v>
      </c>
      <c r="U5" s="13">
        <f>SUM([1]Month!BE13:BG13)</f>
        <v>1676019</v>
      </c>
      <c r="V5" s="13">
        <f>SUM([1]Month!BH13:BJ13)</f>
        <v>2522079</v>
      </c>
      <c r="W5" s="14">
        <f t="shared" si="0"/>
        <v>1142331.875</v>
      </c>
    </row>
    <row r="6" spans="1:23" x14ac:dyDescent="0.3">
      <c r="A6" s="12" t="s">
        <v>15</v>
      </c>
      <c r="B6" s="12" t="s">
        <v>39</v>
      </c>
      <c r="C6" s="13">
        <f>SUM([1]Month!C14:E14)</f>
        <v>0</v>
      </c>
      <c r="D6" s="13">
        <f>SUM([1]Month!F14:H14)</f>
        <v>0</v>
      </c>
      <c r="E6" s="13">
        <f>SUM([1]Month!I14:K14)</f>
        <v>0</v>
      </c>
      <c r="F6" s="13">
        <f>SUM([1]Month!L14:N14)</f>
        <v>0</v>
      </c>
      <c r="G6" s="13">
        <f>SUM([1]Month!O14:Q14)</f>
        <v>0</v>
      </c>
      <c r="H6" s="13">
        <f>SUM([1]Month!R14:T14)</f>
        <v>0</v>
      </c>
      <c r="I6" s="13">
        <f>SUM([1]Month!U14:W14)</f>
        <v>0</v>
      </c>
      <c r="J6" s="13">
        <f>SUM([1]Month!X14:Z14)</f>
        <v>0</v>
      </c>
      <c r="K6" s="13">
        <f>SUM([1]Month!AA14:AC14)</f>
        <v>0</v>
      </c>
      <c r="L6" s="13">
        <f>SUM([1]Month!AD14:AF14)</f>
        <v>10995</v>
      </c>
      <c r="M6" s="13">
        <f>SUM([1]Month!AG14:AI14)</f>
        <v>0</v>
      </c>
      <c r="N6" s="13">
        <f>SUM([1]Month!AJ14:AL14)</f>
        <v>0</v>
      </c>
      <c r="O6" s="13">
        <f>SUM([1]Month!AM14:AO14)</f>
        <v>0</v>
      </c>
      <c r="P6" s="13">
        <f>SUM([1]Month!AP14:AR14)</f>
        <v>0</v>
      </c>
      <c r="Q6" s="13">
        <f>SUM([1]Month!AS14:AU14)</f>
        <v>0</v>
      </c>
      <c r="R6" s="13">
        <f>SUM([1]Month!AV14:AX14)</f>
        <v>0</v>
      </c>
      <c r="S6" s="13">
        <f>SUM([1]Month!AY14:BA14)</f>
        <v>0</v>
      </c>
      <c r="T6" s="13">
        <f>SUM([1]Month!BB14:BD14)</f>
        <v>0</v>
      </c>
      <c r="U6" s="13">
        <f>SUM([1]Month!BE14:BG14)</f>
        <v>0</v>
      </c>
      <c r="V6" s="13">
        <f>SUM([1]Month!BH14:BJ14)</f>
        <v>0</v>
      </c>
      <c r="W6" s="14">
        <f t="shared" si="0"/>
        <v>1374.375</v>
      </c>
    </row>
    <row r="7" spans="1:23" x14ac:dyDescent="0.3">
      <c r="A7" s="12" t="s">
        <v>16</v>
      </c>
      <c r="B7" s="12" t="s">
        <v>39</v>
      </c>
      <c r="C7" s="13">
        <f>SUM([1]Month!C15:E15)</f>
        <v>0</v>
      </c>
      <c r="D7" s="13">
        <f>SUM([1]Month!F15:H15)</f>
        <v>0</v>
      </c>
      <c r="E7" s="13">
        <f>SUM([1]Month!I15:K15)</f>
        <v>0</v>
      </c>
      <c r="F7" s="13">
        <f>SUM([1]Month!L15:N15)</f>
        <v>0</v>
      </c>
      <c r="G7" s="13">
        <f>SUM([1]Month!O15:Q15)</f>
        <v>0</v>
      </c>
      <c r="H7" s="13">
        <f>SUM([1]Month!R15:T15)</f>
        <v>0</v>
      </c>
      <c r="I7" s="13">
        <f>SUM([1]Month!U15:W15)</f>
        <v>0</v>
      </c>
      <c r="J7" s="13">
        <f>SUM([1]Month!X15:Z15)</f>
        <v>0</v>
      </c>
      <c r="K7" s="13">
        <f>SUM([1]Month!AA15:AC15)</f>
        <v>1894834</v>
      </c>
      <c r="L7" s="13">
        <f>SUM([1]Month!AD15:AF15)</f>
        <v>1099987</v>
      </c>
      <c r="M7" s="13">
        <f>SUM([1]Month!AG15:AI15)</f>
        <v>1589760</v>
      </c>
      <c r="N7" s="13">
        <f>SUM([1]Month!AJ15:AL15)</f>
        <v>2040526</v>
      </c>
      <c r="O7" s="13">
        <f>SUM([1]Month!AM15:AO15)</f>
        <v>1852637</v>
      </c>
      <c r="P7" s="13">
        <f>SUM([1]Month!AP15:AR15)</f>
        <v>1996534</v>
      </c>
      <c r="Q7" s="13">
        <f>SUM([1]Month!AS15:AU15)</f>
        <v>1646721</v>
      </c>
      <c r="R7" s="13">
        <f>SUM([1]Month!AV15:AX15)</f>
        <v>1801221</v>
      </c>
      <c r="S7" s="13">
        <f>SUM([1]Month!AY15:BA15)</f>
        <v>1285000</v>
      </c>
      <c r="T7" s="13">
        <f>SUM([1]Month!BB15:BD15)</f>
        <v>1285000</v>
      </c>
      <c r="U7" s="13">
        <f>SUM([1]Month!BE15:BG15)</f>
        <v>1285000</v>
      </c>
      <c r="V7" s="13">
        <f>SUM([1]Month!BH15:BJ15)</f>
        <v>1300000</v>
      </c>
      <c r="W7" s="14">
        <f t="shared" si="0"/>
        <v>1740277.5</v>
      </c>
    </row>
    <row r="8" spans="1:23" x14ac:dyDescent="0.3">
      <c r="A8" s="12" t="s">
        <v>17</v>
      </c>
      <c r="B8" s="12" t="s">
        <v>39</v>
      </c>
      <c r="C8" s="13">
        <f>SUM([1]Month!C16:E16)</f>
        <v>0</v>
      </c>
      <c r="D8" s="13">
        <f>SUM([1]Month!F16:H16)</f>
        <v>0</v>
      </c>
      <c r="E8" s="13">
        <f>SUM([1]Month!I16:K16)</f>
        <v>0</v>
      </c>
      <c r="F8" s="13">
        <f>SUM([1]Month!L16:N16)</f>
        <v>0</v>
      </c>
      <c r="G8" s="13">
        <f>SUM([1]Month!O16:Q16)</f>
        <v>0</v>
      </c>
      <c r="H8" s="13">
        <f>SUM([1]Month!R16:T16)</f>
        <v>0</v>
      </c>
      <c r="I8" s="13">
        <f>SUM([1]Month!U16:W16)</f>
        <v>0</v>
      </c>
      <c r="J8" s="13">
        <f>SUM([1]Month!X16:Z16)</f>
        <v>0</v>
      </c>
      <c r="K8" s="13">
        <f>SUM([1]Month!AA16:AC16)</f>
        <v>1058925</v>
      </c>
      <c r="L8" s="13">
        <f>SUM([1]Month!AD16:AF16)</f>
        <v>766595</v>
      </c>
      <c r="M8" s="13">
        <f>SUM([1]Month!AG16:AI16)</f>
        <v>856192</v>
      </c>
      <c r="N8" s="13">
        <f>SUM([1]Month!AJ16:AL16)</f>
        <v>1541691</v>
      </c>
      <c r="O8" s="13">
        <f>SUM([1]Month!AM16:AO16)</f>
        <v>1987601</v>
      </c>
      <c r="P8" s="13">
        <f>SUM([1]Month!AP16:AR16)</f>
        <v>599296</v>
      </c>
      <c r="Q8" s="13">
        <f>SUM([1]Month!AS16:AU16)</f>
        <v>1448962</v>
      </c>
      <c r="R8" s="13">
        <f>SUM([1]Month!AV16:AX16)</f>
        <v>1218933</v>
      </c>
      <c r="S8" s="13">
        <f>SUM([1]Month!AY16:BA16)</f>
        <v>1775250</v>
      </c>
      <c r="T8" s="13">
        <f>SUM([1]Month!BB16:BD16)</f>
        <v>1775250</v>
      </c>
      <c r="U8" s="13">
        <f>SUM([1]Month!BE16:BG16)</f>
        <v>1775250</v>
      </c>
      <c r="V8" s="13">
        <f>SUM([1]Month!BH16:BJ16)</f>
        <v>1751250</v>
      </c>
      <c r="W8" s="14">
        <f t="shared" si="0"/>
        <v>1184774.375</v>
      </c>
    </row>
    <row r="9" spans="1:23" x14ac:dyDescent="0.3">
      <c r="A9" s="12" t="s">
        <v>18</v>
      </c>
      <c r="B9" s="12" t="s">
        <v>39</v>
      </c>
      <c r="C9" s="13">
        <f>SUM([1]Month!C17:E17)</f>
        <v>0</v>
      </c>
      <c r="D9" s="13">
        <f>SUM([1]Month!F17:H17)</f>
        <v>0</v>
      </c>
      <c r="E9" s="13">
        <f>SUM([1]Month!I17:K17)</f>
        <v>0</v>
      </c>
      <c r="F9" s="13">
        <f>SUM([1]Month!L17:N17)</f>
        <v>0</v>
      </c>
      <c r="G9" s="13">
        <f>SUM([1]Month!O17:Q17)</f>
        <v>0</v>
      </c>
      <c r="H9" s="13">
        <f>SUM([1]Month!R17:T17)</f>
        <v>0</v>
      </c>
      <c r="I9" s="13">
        <f>SUM([1]Month!U17:W17)</f>
        <v>0</v>
      </c>
      <c r="J9" s="13">
        <f>SUM([1]Month!X17:Z17)</f>
        <v>0</v>
      </c>
      <c r="K9" s="13">
        <f>SUM([1]Month!AA17:AC17)</f>
        <v>3823039</v>
      </c>
      <c r="L9" s="13">
        <f>SUM([1]Month!AD17:AF17)</f>
        <v>3674950</v>
      </c>
      <c r="M9" s="13">
        <f>SUM([1]Month!AG17:AI17)</f>
        <v>2856402</v>
      </c>
      <c r="N9" s="13">
        <f>SUM([1]Month!AJ17:AL17)</f>
        <v>2435468</v>
      </c>
      <c r="O9" s="13">
        <f>SUM([1]Month!AM17:AO17)</f>
        <v>7817443</v>
      </c>
      <c r="P9" s="13">
        <f>SUM([1]Month!AP17:AR17)</f>
        <v>6801754</v>
      </c>
      <c r="Q9" s="13">
        <f>SUM([1]Month!AS17:AU17)</f>
        <v>4714835</v>
      </c>
      <c r="R9" s="13">
        <f>SUM([1]Month!AV17:AX17)</f>
        <v>5410153</v>
      </c>
      <c r="S9" s="13">
        <f>SUM([1]Month!AY17:BA17)</f>
        <v>5460244</v>
      </c>
      <c r="T9" s="13">
        <f>SUM([1]Month!BB17:BD17)</f>
        <v>5599689</v>
      </c>
      <c r="U9" s="13">
        <f>SUM([1]Month!BE17:BG17)</f>
        <v>5599689</v>
      </c>
      <c r="V9" s="13">
        <f>SUM([1]Month!BH17:BJ17)</f>
        <v>4942312</v>
      </c>
      <c r="W9" s="14">
        <f t="shared" si="0"/>
        <v>4691755.5</v>
      </c>
    </row>
    <row r="10" spans="1:23" x14ac:dyDescent="0.3">
      <c r="A10" s="12" t="s">
        <v>19</v>
      </c>
      <c r="B10" s="12" t="s">
        <v>39</v>
      </c>
      <c r="C10" s="13">
        <f>SUM([1]Month!C18:E18)</f>
        <v>0</v>
      </c>
      <c r="D10" s="13">
        <f>SUM([1]Month!F18:H18)</f>
        <v>0</v>
      </c>
      <c r="E10" s="13">
        <f>SUM([1]Month!I18:K18)</f>
        <v>0</v>
      </c>
      <c r="F10" s="13">
        <f>SUM([1]Month!L18:N18)</f>
        <v>0</v>
      </c>
      <c r="G10" s="13">
        <f>SUM([1]Month!O18:Q18)</f>
        <v>0</v>
      </c>
      <c r="H10" s="13">
        <f>SUM([1]Month!R18:T18)</f>
        <v>0</v>
      </c>
      <c r="I10" s="13">
        <f>SUM([1]Month!U18:W18)</f>
        <v>0</v>
      </c>
      <c r="J10" s="13">
        <f>SUM([1]Month!X18:Z18)</f>
        <v>0</v>
      </c>
      <c r="K10" s="13">
        <f>SUM([1]Month!AA18:AC18)</f>
        <v>0</v>
      </c>
      <c r="L10" s="13">
        <f>SUM([1]Month!AD18:AF18)</f>
        <v>0</v>
      </c>
      <c r="M10" s="13">
        <f>SUM([1]Month!AG18:AI18)</f>
        <v>0</v>
      </c>
      <c r="N10" s="13">
        <f>SUM([1]Month!AJ18:AL18)</f>
        <v>2027584</v>
      </c>
      <c r="O10" s="13">
        <f>SUM([1]Month!AM18:AO18)</f>
        <v>146598</v>
      </c>
      <c r="P10" s="13">
        <f>SUM([1]Month!AP18:AR18)</f>
        <v>79204</v>
      </c>
      <c r="Q10" s="13">
        <f>SUM([1]Month!AS18:AU18)</f>
        <v>48153</v>
      </c>
      <c r="R10" s="13">
        <f>SUM([1]Month!AV18:AX18)</f>
        <v>44711</v>
      </c>
      <c r="S10" s="13">
        <f>SUM([1]Month!AY18:BA18)</f>
        <v>0</v>
      </c>
      <c r="T10" s="13">
        <f>SUM([1]Month!BB18:BD18)</f>
        <v>0</v>
      </c>
      <c r="U10" s="13">
        <f>SUM([1]Month!BE18:BG18)</f>
        <v>0</v>
      </c>
      <c r="V10" s="13">
        <f>SUM([1]Month!BH18:BJ18)</f>
        <v>0</v>
      </c>
      <c r="W10" s="14">
        <f t="shared" si="0"/>
        <v>293281.25</v>
      </c>
    </row>
    <row r="11" spans="1:23" ht="15" thickBot="1" x14ac:dyDescent="0.35">
      <c r="A11" s="15" t="s">
        <v>40</v>
      </c>
      <c r="B11" s="15" t="s">
        <v>39</v>
      </c>
      <c r="C11" s="16">
        <f>SUM([1]Month!C38:E38)</f>
        <v>0</v>
      </c>
      <c r="D11" s="16">
        <f>SUM([1]Month!F38:H38)</f>
        <v>0</v>
      </c>
      <c r="E11" s="16">
        <f>SUM([1]Month!I38:K38)</f>
        <v>0</v>
      </c>
      <c r="F11" s="16">
        <f>SUM([1]Month!L38:N38)</f>
        <v>0</v>
      </c>
      <c r="G11" s="16">
        <f>SUM([1]Month!O38:Q38)</f>
        <v>0</v>
      </c>
      <c r="H11" s="16">
        <f>SUM([1]Month!R38:T38)</f>
        <v>0</v>
      </c>
      <c r="I11" s="16">
        <f>SUM([1]Month!U38:W38)</f>
        <v>0</v>
      </c>
      <c r="J11" s="16">
        <f>SUM([1]Month!X38:Z38)</f>
        <v>0</v>
      </c>
      <c r="K11" s="16">
        <f>SUM([1]Month!AA38:AC38)</f>
        <v>28915163</v>
      </c>
      <c r="L11" s="16">
        <f>SUM([1]Month!AD38:AF38)</f>
        <v>20252619</v>
      </c>
      <c r="M11" s="16">
        <f>SUM([1]Month!AG38:AI38)</f>
        <v>27397376</v>
      </c>
      <c r="N11" s="16">
        <f>SUM([1]Month!AJ38:AL38)</f>
        <v>28158196</v>
      </c>
      <c r="O11" s="16">
        <f>SUM([1]Month!AM38:AO38)</f>
        <v>35126868</v>
      </c>
      <c r="P11" s="16">
        <f>SUM([1]Month!AP38:AR38)</f>
        <v>25917919</v>
      </c>
      <c r="Q11" s="16">
        <f>SUM([1]Month!AS38:AU38)</f>
        <v>24568643</v>
      </c>
      <c r="R11" s="16">
        <f>SUM([1]Month!AV38:AX38)</f>
        <v>29448747</v>
      </c>
      <c r="S11" s="16">
        <f>SUM([1]Month!AY38:BA38)</f>
        <v>28660313</v>
      </c>
      <c r="T11" s="16">
        <f>SUM([1]Month!BB38:BD38)</f>
        <v>31235256</v>
      </c>
      <c r="U11" s="16">
        <f>SUM([1]Month!BE38:BG38)</f>
        <v>25438618</v>
      </c>
      <c r="V11" s="16">
        <f>SUM([1]Month!BH38:BJ38)</f>
        <v>26140213</v>
      </c>
      <c r="W11" s="17">
        <f t="shared" si="0"/>
        <v>27473191.375</v>
      </c>
    </row>
    <row r="12" spans="1:23" ht="15" thickTop="1" x14ac:dyDescent="0.3">
      <c r="A12" s="18" t="s">
        <v>21</v>
      </c>
      <c r="B12" s="18"/>
      <c r="C12" s="19">
        <f>SUM([1]Month!C40:E40)</f>
        <v>366713</v>
      </c>
      <c r="D12" s="19">
        <f>SUM([1]Month!F40:H40)</f>
        <v>390459</v>
      </c>
      <c r="E12" s="19">
        <f>SUM([1]Month!I40:K40)</f>
        <v>400657</v>
      </c>
      <c r="F12" s="19">
        <f>SUM([1]Month!L40:N40)</f>
        <v>346255</v>
      </c>
      <c r="G12" s="19">
        <f>SUM([1]Month!O40:Q40)</f>
        <v>284360</v>
      </c>
      <c r="H12" s="19">
        <f>SUM([1]Month!R40:T40)</f>
        <v>353051</v>
      </c>
      <c r="I12" s="19">
        <f>SUM([1]Month!U40:W40)</f>
        <v>337792</v>
      </c>
      <c r="J12" s="19">
        <f>SUM([1]Month!X40:Z40)</f>
        <v>314919</v>
      </c>
      <c r="K12" s="19">
        <f>SUM([1]Month!AA40:AC40)</f>
        <v>342955</v>
      </c>
      <c r="L12" s="19">
        <f>SUM([1]Month!AD40:AF40)</f>
        <v>364752</v>
      </c>
      <c r="M12" s="19">
        <f>SUM([1]Month!AG40:AI40)</f>
        <v>384691</v>
      </c>
      <c r="N12" s="19">
        <f>SUM([1]Month!AJ40:AL40)</f>
        <v>364837</v>
      </c>
      <c r="O12" s="19">
        <f>SUM([1]Month!AM40:AO40)</f>
        <v>529592</v>
      </c>
      <c r="P12" s="19">
        <f>SUM([1]Month!AP40:AR40)</f>
        <v>564699</v>
      </c>
      <c r="Q12" s="19">
        <f>SUM([1]Month!AS40:AU40)</f>
        <v>507628</v>
      </c>
      <c r="R12" s="19">
        <f>SUM([1]Month!AV40:AX40)</f>
        <v>457856</v>
      </c>
      <c r="S12" s="19">
        <f>SUM([1]Month!AY40:BA40)</f>
        <v>0</v>
      </c>
      <c r="T12" s="19">
        <f>SUM([1]Month!BB40:BD40)</f>
        <v>0</v>
      </c>
      <c r="U12" s="19">
        <f>SUM([1]Month!BE40:BG40)</f>
        <v>0</v>
      </c>
      <c r="V12" s="19">
        <f>SUM([1]Month!BH40:BJ40)</f>
        <v>0</v>
      </c>
      <c r="W12" s="20">
        <f t="shared" si="0"/>
        <v>439626.25</v>
      </c>
    </row>
    <row r="13" spans="1:23" x14ac:dyDescent="0.3">
      <c r="A13" s="18" t="s">
        <v>22</v>
      </c>
      <c r="B13" s="18"/>
      <c r="C13" s="19">
        <f>SUM([1]Month!C41:E41)</f>
        <v>2393548.0100000002</v>
      </c>
      <c r="D13" s="19">
        <f>SUM([1]Month!F41:H41)</f>
        <v>2833098.5700000003</v>
      </c>
      <c r="E13" s="19">
        <f>SUM([1]Month!I41:K41)</f>
        <v>2805511.71</v>
      </c>
      <c r="F13" s="19">
        <f>SUM([1]Month!L41:N41)</f>
        <v>2550892.29</v>
      </c>
      <c r="G13" s="19">
        <f>SUM([1]Month!O41:Q41)</f>
        <v>2562665.71</v>
      </c>
      <c r="H13" s="19">
        <f>SUM([1]Month!R41:T41)</f>
        <v>2630551.15</v>
      </c>
      <c r="I13" s="19">
        <f>SUM([1]Month!U41:W41)</f>
        <v>2642841.15</v>
      </c>
      <c r="J13" s="19">
        <f>SUM([1]Month!X41:Z41)</f>
        <v>2642361.71</v>
      </c>
      <c r="K13" s="19">
        <f>SUM([1]Month!AA41:AC41)</f>
        <v>2811694.29</v>
      </c>
      <c r="L13" s="19">
        <f>SUM([1]Month!AD41:AF41)</f>
        <v>2600774.2799999998</v>
      </c>
      <c r="M13" s="19">
        <f>SUM([1]Month!AG41:AI41)</f>
        <v>2495415.4300000002</v>
      </c>
      <c r="N13" s="19">
        <f>SUM([1]Month!AJ41:AL41)</f>
        <v>2053195.43</v>
      </c>
      <c r="O13" s="19">
        <f>SUM([1]Month!AM41:AO41)</f>
        <v>2708723.43</v>
      </c>
      <c r="P13" s="19">
        <f>SUM([1]Month!AP41:AR41)</f>
        <v>2699156.8600000003</v>
      </c>
      <c r="Q13" s="19">
        <f>SUM([1]Month!AS41:AU41)</f>
        <v>2327070.85</v>
      </c>
      <c r="R13" s="19">
        <f>SUM([1]Month!AV41:AX41)</f>
        <v>2015588</v>
      </c>
      <c r="S13" s="19">
        <f>SUM([1]Month!AY41:BA41)</f>
        <v>0</v>
      </c>
      <c r="T13" s="19">
        <f>SUM([1]Month!BB41:BD41)</f>
        <v>0</v>
      </c>
      <c r="U13" s="19">
        <f>SUM([1]Month!BE41:BG41)</f>
        <v>0</v>
      </c>
      <c r="V13" s="19">
        <f>SUM([1]Month!BH41:BJ41)</f>
        <v>0</v>
      </c>
      <c r="W13" s="20">
        <f t="shared" si="0"/>
        <v>2463952.32125</v>
      </c>
    </row>
    <row r="14" spans="1:23" x14ac:dyDescent="0.3">
      <c r="A14" s="18" t="s">
        <v>41</v>
      </c>
      <c r="B14" s="18"/>
      <c r="C14" s="19">
        <f>SUM([1]Month!C42:E42)</f>
        <v>638449.27999999991</v>
      </c>
      <c r="D14" s="19">
        <f>SUM([1]Month!F42:H42)</f>
        <v>650244.42000000004</v>
      </c>
      <c r="E14" s="19">
        <f>SUM([1]Month!I42:K42)</f>
        <v>655942.3600000001</v>
      </c>
      <c r="F14" s="19">
        <f>SUM([1]Month!L42:N42)</f>
        <v>669581.4</v>
      </c>
      <c r="G14" s="19">
        <f>SUM([1]Month!O42:Q42)</f>
        <v>694570.46</v>
      </c>
      <c r="H14" s="19">
        <f>SUM([1]Month!R42:T42)</f>
        <v>697952.89</v>
      </c>
      <c r="I14" s="19">
        <f>SUM([1]Month!U42:W42)</f>
        <v>706874.18</v>
      </c>
      <c r="J14" s="19">
        <f>SUM([1]Month!X42:Z42)</f>
        <v>727104.46</v>
      </c>
      <c r="K14" s="19">
        <f>SUM([1]Month!AA42:AC42)</f>
        <v>761990.53</v>
      </c>
      <c r="L14" s="19">
        <f>SUM([1]Month!AD42:AF42)</f>
        <v>780455.94</v>
      </c>
      <c r="M14" s="19">
        <f>SUM([1]Month!AG42:AI42)</f>
        <v>796305</v>
      </c>
      <c r="N14" s="19">
        <f>SUM([1]Month!AJ42:AL42)</f>
        <v>852306.42999999993</v>
      </c>
      <c r="O14" s="19">
        <f>SUM([1]Month!AM42:AO42)</f>
        <v>922981.9</v>
      </c>
      <c r="P14" s="19">
        <f>SUM([1]Month!AP42:AR42)</f>
        <v>901450.12</v>
      </c>
      <c r="Q14" s="19">
        <f>SUM([1]Month!AS42:AU42)</f>
        <v>889014.04999999993</v>
      </c>
      <c r="R14" s="19">
        <f>SUM([1]Month!AV42:AX42)</f>
        <v>908908.04</v>
      </c>
      <c r="S14" s="19">
        <f>SUM([1]Month!AY42:BA42)</f>
        <v>0</v>
      </c>
      <c r="T14" s="19">
        <f>SUM([1]Month!BB42:BD42)</f>
        <v>0</v>
      </c>
      <c r="U14" s="19">
        <f>SUM([1]Month!BE42:BG42)</f>
        <v>0</v>
      </c>
      <c r="V14" s="19">
        <f>SUM([1]Month!BH42:BJ42)</f>
        <v>0</v>
      </c>
      <c r="W14" s="20">
        <f t="shared" si="0"/>
        <v>851676.50124999986</v>
      </c>
    </row>
    <row r="15" spans="1:23" x14ac:dyDescent="0.3">
      <c r="A15" s="18" t="s">
        <v>42</v>
      </c>
      <c r="B15" s="18"/>
      <c r="C15" s="19">
        <f>SUM([1]Month!C43:E43)</f>
        <v>0</v>
      </c>
      <c r="D15" s="19">
        <f>SUM([1]Month!F43:H43)</f>
        <v>0</v>
      </c>
      <c r="E15" s="19">
        <f>SUM([1]Month!I43:K43)</f>
        <v>0</v>
      </c>
      <c r="F15" s="19">
        <f>SUM([1]Month!L43:N43)</f>
        <v>0</v>
      </c>
      <c r="G15" s="19">
        <f>SUM([1]Month!O43:Q43)</f>
        <v>0</v>
      </c>
      <c r="H15" s="19">
        <f>SUM([1]Month!R43:T43)</f>
        <v>0</v>
      </c>
      <c r="I15" s="19">
        <f>SUM([1]Month!U43:W43)</f>
        <v>0</v>
      </c>
      <c r="J15" s="19">
        <f>SUM([1]Month!X43:Z43)</f>
        <v>0</v>
      </c>
      <c r="K15" s="19">
        <f>SUM([1]Month!AA43:AC43)</f>
        <v>2203507.83</v>
      </c>
      <c r="L15" s="19">
        <f>SUM([1]Month!AD43:AF43)</f>
        <v>2286818.06</v>
      </c>
      <c r="M15" s="19">
        <f>SUM([1]Month!AG43:AI43)</f>
        <v>2346075.1500000004</v>
      </c>
      <c r="N15" s="19">
        <f>SUM([1]Month!AJ43:AL43)</f>
        <v>2461136.92</v>
      </c>
      <c r="O15" s="19">
        <f>SUM([1]Month!AM43:AO43)</f>
        <v>2579075.83</v>
      </c>
      <c r="P15" s="19">
        <f>SUM([1]Month!AP43:AR43)</f>
        <v>2642432.04</v>
      </c>
      <c r="Q15" s="19">
        <f>SUM([1]Month!AS43:AU43)</f>
        <v>2647902.35</v>
      </c>
      <c r="R15" s="19">
        <f>SUM([1]Month!AV43:AX43)</f>
        <v>2664156.63</v>
      </c>
      <c r="S15" s="19">
        <f>SUM([1]Month!AY43:BA43)</f>
        <v>0</v>
      </c>
      <c r="T15" s="19">
        <f>SUM([1]Month!BB43:BD43)</f>
        <v>0</v>
      </c>
      <c r="U15" s="19">
        <f>SUM([1]Month!BE43:BG43)</f>
        <v>0</v>
      </c>
      <c r="V15" s="19">
        <f>SUM([1]Month!BH43:BJ43)</f>
        <v>0</v>
      </c>
      <c r="W15" s="20">
        <f t="shared" si="0"/>
        <v>2478888.1012500003</v>
      </c>
    </row>
    <row r="16" spans="1:23" x14ac:dyDescent="0.3">
      <c r="A16" s="18" t="s">
        <v>43</v>
      </c>
      <c r="B16" s="18"/>
      <c r="C16" s="19">
        <f>SUM([1]Month!C44:E44)</f>
        <v>9354919.0500000007</v>
      </c>
      <c r="D16" s="19">
        <f>SUM([1]Month!F44:H44)</f>
        <v>9349290.8800000008</v>
      </c>
      <c r="E16" s="19">
        <f>SUM([1]Month!I44:K44)</f>
        <v>9670928.6099999994</v>
      </c>
      <c r="F16" s="19">
        <f>SUM([1]Month!L44:N44)</f>
        <v>9544846.879999999</v>
      </c>
      <c r="G16" s="19">
        <f>SUM([1]Month!O44:Q44)</f>
        <v>9737775.5700000003</v>
      </c>
      <c r="H16" s="19">
        <f>SUM([1]Month!R44:T44)</f>
        <v>9764066.5800000001</v>
      </c>
      <c r="I16" s="19">
        <f>SUM([1]Month!U44:W44)</f>
        <v>10802352.529999999</v>
      </c>
      <c r="J16" s="19">
        <f>SUM([1]Month!X44:Z44)</f>
        <v>10088152.540000001</v>
      </c>
      <c r="K16" s="19">
        <f>SUM([1]Month!AA44:AC44)</f>
        <v>10529256.859999999</v>
      </c>
      <c r="L16" s="19">
        <f>SUM([1]Month!AD44:AF44)</f>
        <v>10209803.98</v>
      </c>
      <c r="M16" s="19">
        <f>SUM([1]Month!AG44:AI44)</f>
        <v>9682611.0800000001</v>
      </c>
      <c r="N16" s="19">
        <f>SUM([1]Month!AJ44:AL44)</f>
        <v>9671284.0199999996</v>
      </c>
      <c r="O16" s="19">
        <f>SUM([1]Month!AM44:AO44)</f>
        <v>10046871.280000001</v>
      </c>
      <c r="P16" s="19">
        <f>SUM([1]Month!AP44:AR44)</f>
        <v>9870762.8000000007</v>
      </c>
      <c r="Q16" s="19">
        <f>SUM([1]Month!AS44:AU44)</f>
        <v>9857238.9199999999</v>
      </c>
      <c r="R16" s="19">
        <f>SUM([1]Month!AV44:AX44)</f>
        <v>10077576.65</v>
      </c>
      <c r="S16" s="19">
        <f>SUM([1]Month!AY44:BA44)</f>
        <v>0</v>
      </c>
      <c r="T16" s="19">
        <f>SUM([1]Month!BB44:BD44)</f>
        <v>0</v>
      </c>
      <c r="U16" s="19">
        <f>SUM([1]Month!BE44:BG44)</f>
        <v>0</v>
      </c>
      <c r="V16" s="19">
        <f>SUM([1]Month!BH44:BJ44)</f>
        <v>0</v>
      </c>
      <c r="W16" s="20">
        <f t="shared" si="0"/>
        <v>9993175.6987500004</v>
      </c>
    </row>
    <row r="17" spans="1:23" x14ac:dyDescent="0.3">
      <c r="A17" s="18" t="s">
        <v>44</v>
      </c>
      <c r="B17" s="18"/>
      <c r="C17" s="19">
        <f>SUM([1]Month!C45:E45)</f>
        <v>0</v>
      </c>
      <c r="D17" s="19">
        <f>SUM([1]Month!F45:H45)</f>
        <v>0</v>
      </c>
      <c r="E17" s="19">
        <f>SUM([1]Month!I45:K45)</f>
        <v>0</v>
      </c>
      <c r="F17" s="19">
        <f>SUM([1]Month!L45:N45)</f>
        <v>0</v>
      </c>
      <c r="G17" s="19">
        <f>SUM([1]Month!O45:Q45)</f>
        <v>0</v>
      </c>
      <c r="H17" s="19">
        <f>SUM([1]Month!R45:T45)</f>
        <v>0</v>
      </c>
      <c r="I17" s="19">
        <f>SUM([1]Month!U45:W45)</f>
        <v>0</v>
      </c>
      <c r="J17" s="19">
        <f>SUM([1]Month!X45:Z45)</f>
        <v>0</v>
      </c>
      <c r="K17" s="19">
        <f>SUM([1]Month!AA45:AC45)</f>
        <v>27600430.420000002</v>
      </c>
      <c r="L17" s="19">
        <f>SUM([1]Month!AD45:AF45)</f>
        <v>27715292.960000001</v>
      </c>
      <c r="M17" s="19">
        <f>SUM([1]Month!AG45:AI45)</f>
        <v>27536603.700000003</v>
      </c>
      <c r="N17" s="19">
        <f>SUM([1]Month!AJ45:AL45)</f>
        <v>27222020.490000002</v>
      </c>
      <c r="O17" s="19">
        <f>SUM([1]Month!AM45:AO45)</f>
        <v>27250601.469999999</v>
      </c>
      <c r="P17" s="19">
        <f>SUM([1]Month!AP45:AR45)</f>
        <v>27436791.689999998</v>
      </c>
      <c r="Q17" s="19">
        <f>SUM([1]Month!AS45:AU45)</f>
        <v>27514063.060000002</v>
      </c>
      <c r="R17" s="19">
        <f>SUM([1]Month!AV45:AX45)</f>
        <v>27692398.48</v>
      </c>
      <c r="S17" s="19">
        <f>SUM([1]Month!AY45:BA45)</f>
        <v>0</v>
      </c>
      <c r="T17" s="19">
        <f>SUM([1]Month!BB45:BD45)</f>
        <v>0</v>
      </c>
      <c r="U17" s="19">
        <f>SUM([1]Month!BE45:BG45)</f>
        <v>0</v>
      </c>
      <c r="V17" s="19">
        <f>SUM([1]Month!BH45:BJ45)</f>
        <v>0</v>
      </c>
      <c r="W17" s="20">
        <f t="shared" si="0"/>
        <v>27496025.283750001</v>
      </c>
    </row>
    <row r="18" spans="1:23" x14ac:dyDescent="0.3">
      <c r="A18" s="18" t="s">
        <v>45</v>
      </c>
      <c r="B18" s="18"/>
      <c r="C18" s="21">
        <f>C14/C16</f>
        <v>6.8247440366680651E-2</v>
      </c>
      <c r="D18" s="21">
        <f t="shared" ref="D18:R19" si="1">D14/D16</f>
        <v>6.9550132555079941E-2</v>
      </c>
      <c r="E18" s="21">
        <f t="shared" si="1"/>
        <v>6.782620226580291E-2</v>
      </c>
      <c r="F18" s="21">
        <f t="shared" si="1"/>
        <v>7.0151088688810911E-2</v>
      </c>
      <c r="G18" s="21">
        <f t="shared" si="1"/>
        <v>7.1327425345458023E-2</v>
      </c>
      <c r="H18" s="21">
        <f t="shared" si="1"/>
        <v>7.1481783156787937E-2</v>
      </c>
      <c r="I18" s="21">
        <f t="shared" si="1"/>
        <v>6.5437059014403415E-2</v>
      </c>
      <c r="J18" s="21">
        <f t="shared" si="1"/>
        <v>7.2075085811499823E-2</v>
      </c>
      <c r="K18" s="21">
        <f t="shared" si="1"/>
        <v>7.2368880361799823E-2</v>
      </c>
      <c r="L18" s="21">
        <f t="shared" si="1"/>
        <v>7.6441814311894354E-2</v>
      </c>
      <c r="M18" s="21">
        <f t="shared" si="1"/>
        <v>8.2240729635915527E-2</v>
      </c>
      <c r="N18" s="21">
        <f t="shared" si="1"/>
        <v>8.8127535933951409E-2</v>
      </c>
      <c r="O18" s="21">
        <f t="shared" si="1"/>
        <v>9.1867594824007734E-2</v>
      </c>
      <c r="P18" s="21">
        <f t="shared" si="1"/>
        <v>9.1325274273635668E-2</v>
      </c>
      <c r="Q18" s="21">
        <f t="shared" si="1"/>
        <v>9.0188952222332863E-2</v>
      </c>
      <c r="R18" s="21">
        <f t="shared" si="1"/>
        <v>9.0191131416499815E-2</v>
      </c>
      <c r="S18" s="21"/>
      <c r="T18" s="21"/>
      <c r="U18" s="21"/>
      <c r="V18" s="21"/>
      <c r="W18" s="20">
        <f t="shared" si="0"/>
        <v>8.5343989122504654E-2</v>
      </c>
    </row>
    <row r="19" spans="1:23" x14ac:dyDescent="0.3">
      <c r="A19" s="18" t="s">
        <v>46</v>
      </c>
      <c r="B19" s="18"/>
      <c r="C19" s="21"/>
      <c r="D19" s="21"/>
      <c r="E19" s="21"/>
      <c r="F19" s="21"/>
      <c r="G19" s="21"/>
      <c r="H19" s="21"/>
      <c r="I19" s="21"/>
      <c r="J19" s="21"/>
      <c r="K19" s="21">
        <f t="shared" si="1"/>
        <v>7.9835995180831676E-2</v>
      </c>
      <c r="L19" s="21">
        <f t="shared" si="1"/>
        <v>8.2511054936364639E-2</v>
      </c>
      <c r="M19" s="21">
        <f t="shared" si="1"/>
        <v>8.5198420820502274E-2</v>
      </c>
      <c r="N19" s="21">
        <f t="shared" si="1"/>
        <v>9.0409781335081194E-2</v>
      </c>
      <c r="O19" s="21">
        <f t="shared" si="1"/>
        <v>9.4642895601379187E-2</v>
      </c>
      <c r="P19" s="21">
        <f t="shared" si="1"/>
        <v>9.6309804362552279E-2</v>
      </c>
      <c r="Q19" s="21">
        <f t="shared" si="1"/>
        <v>9.6238143535024662E-2</v>
      </c>
      <c r="R19" s="21">
        <f t="shared" si="1"/>
        <v>9.6205340679468648E-2</v>
      </c>
      <c r="S19" s="21"/>
      <c r="T19" s="21"/>
      <c r="U19" s="21"/>
      <c r="V19" s="21"/>
      <c r="W19" s="20">
        <f t="shared" si="0"/>
        <v>9.0168929556400573E-2</v>
      </c>
    </row>
    <row r="20" spans="1:23" x14ac:dyDescent="0.3">
      <c r="A20" s="22" t="s">
        <v>20</v>
      </c>
      <c r="B20" s="22"/>
      <c r="C20" s="23">
        <f>SUM([1]Month!C48:E48)</f>
        <v>34283000</v>
      </c>
      <c r="D20" s="23">
        <f>SUM([1]Month!F48:H48)</f>
        <v>34692000</v>
      </c>
      <c r="E20" s="23">
        <f>SUM([1]Month!I48:K48)</f>
        <v>35101000</v>
      </c>
      <c r="F20" s="23">
        <f>SUM([1]Month!L48:N48)</f>
        <v>44659000</v>
      </c>
      <c r="G20" s="23">
        <f>SUM([1]Month!O48:Q48)</f>
        <v>27407619.210000001</v>
      </c>
      <c r="H20" s="23">
        <f>SUM([1]Month!R48:T48)</f>
        <v>25704578.75</v>
      </c>
      <c r="I20" s="23">
        <f>SUM([1]Month!U48:W48)</f>
        <v>43112344.609999999</v>
      </c>
      <c r="J20" s="23">
        <f>SUM([1]Month!X48:Z48)</f>
        <v>34391353.600000001</v>
      </c>
      <c r="K20" s="23">
        <f>SUM([1]Month!AA48:AC48)</f>
        <v>33301117</v>
      </c>
      <c r="L20" s="23">
        <f>SUM([1]Month!AD48:AF48)</f>
        <v>28698416</v>
      </c>
      <c r="M20" s="23">
        <f>SUM([1]Month!AG48:AI48)</f>
        <v>33558697</v>
      </c>
      <c r="N20" s="23">
        <f>SUM([1]Month!AJ48:AL48)</f>
        <v>38424194</v>
      </c>
      <c r="O20" s="23">
        <f>SUM([1]Month!AM48:AO48)</f>
        <v>38228069</v>
      </c>
      <c r="P20" s="23">
        <f>SUM([1]Month!AP48:AR48)</f>
        <v>30706187</v>
      </c>
      <c r="Q20" s="23">
        <f>SUM([1]Month!AS48:AU48)</f>
        <v>28194409</v>
      </c>
      <c r="R20" s="23">
        <f>SUM([1]Month!AV48:AX48)</f>
        <v>33791014</v>
      </c>
      <c r="S20" s="23">
        <f>SUM([1]Month!AY48:BA48)</f>
        <v>32337430</v>
      </c>
      <c r="T20" s="23">
        <f>SUM([1]Month!BB48:BD48)</f>
        <v>35868354</v>
      </c>
      <c r="U20" s="23">
        <f>SUM([1]Month!BE48:BG48)</f>
        <v>29130514</v>
      </c>
      <c r="V20" s="23">
        <f>SUM([1]Month!BH48:BJ48)</f>
        <v>29563698</v>
      </c>
      <c r="W20" s="24">
        <f t="shared" si="0"/>
        <v>33112762.875</v>
      </c>
    </row>
    <row r="21" spans="1:23" x14ac:dyDescent="0.3">
      <c r="A21" s="25" t="s">
        <v>47</v>
      </c>
      <c r="B21" s="26"/>
      <c r="C21" s="27">
        <f>SUM([1]Month!C49:E49)</f>
        <v>944292</v>
      </c>
      <c r="D21" s="27">
        <f>SUM([1]Month!F49:H49)</f>
        <v>936113</v>
      </c>
      <c r="E21" s="27">
        <f>SUM([1]Month!I49:K49)</f>
        <v>937701</v>
      </c>
      <c r="F21" s="27">
        <f>SUM([1]Month!L49:N49)</f>
        <v>950073</v>
      </c>
      <c r="G21" s="27">
        <f>SUM([1]Month!O49:Q49)</f>
        <v>1018427</v>
      </c>
      <c r="H21" s="27">
        <f>SUM([1]Month!R49:T49)</f>
        <v>1011446</v>
      </c>
      <c r="I21" s="27">
        <f>SUM([1]Month!U49:W49)</f>
        <v>1021024</v>
      </c>
      <c r="J21" s="27">
        <f>SUM([1]Month!X49:Z49)</f>
        <v>1048456</v>
      </c>
      <c r="K21" s="27">
        <f>SUM([1]Month!AA49:AC49)</f>
        <v>1136796</v>
      </c>
      <c r="L21" s="27">
        <f>SUM([1]Month!AD49:AF49)</f>
        <v>1128415</v>
      </c>
      <c r="M21" s="27">
        <f>SUM([1]Month!AG49:AI49)</f>
        <v>1145312</v>
      </c>
      <c r="N21" s="27">
        <f>SUM([1]Month!AJ49:AL49)</f>
        <v>1220753</v>
      </c>
      <c r="O21" s="27">
        <f>SUM([1]Month!AM49:AO49)</f>
        <v>1335013</v>
      </c>
      <c r="P21" s="27">
        <f>SUM([1]Month!AP49:AR49)</f>
        <v>1268612</v>
      </c>
      <c r="Q21" s="27">
        <f>SUM([1]Month!AS49:AU49)</f>
        <v>1224010</v>
      </c>
      <c r="R21" s="27">
        <f>SUM([1]Month!AV49:AX49)</f>
        <v>1232418</v>
      </c>
      <c r="S21" s="27">
        <f>SUM([1]Month!AY49:BA49)</f>
        <v>0</v>
      </c>
      <c r="T21" s="27">
        <f>SUM([1]Month!BB49:BD49)</f>
        <v>0</v>
      </c>
      <c r="U21" s="27">
        <f>SUM([1]Month!BE49:BG49)</f>
        <v>0</v>
      </c>
      <c r="V21" s="27">
        <f>SUM([1]Month!BH49:BJ49)</f>
        <v>0</v>
      </c>
      <c r="W21" s="28">
        <f t="shared" si="0"/>
        <v>1211416.125</v>
      </c>
    </row>
    <row r="22" spans="1:23" x14ac:dyDescent="0.3">
      <c r="A22" s="29" t="s">
        <v>48</v>
      </c>
      <c r="B22" s="30"/>
      <c r="C22" s="31">
        <f>SUM([1]Month!C50:E50)</f>
        <v>2589403</v>
      </c>
      <c r="D22" s="31">
        <f>SUM([1]Month!F50:H50)</f>
        <v>2714635</v>
      </c>
      <c r="E22" s="31">
        <f>SUM([1]Month!I50:K50)</f>
        <v>2792387</v>
      </c>
      <c r="F22" s="31">
        <f>SUM([1]Month!L50:N50)</f>
        <v>2839077</v>
      </c>
      <c r="G22" s="31">
        <f>SUM([1]Month!O50:Q50)</f>
        <v>2849069</v>
      </c>
      <c r="H22" s="31">
        <f>SUM([1]Month!R50:T50)</f>
        <v>2974001</v>
      </c>
      <c r="I22" s="31">
        <f>SUM([1]Month!U50:W50)</f>
        <v>3040066</v>
      </c>
      <c r="J22" s="31">
        <f>SUM([1]Month!X50:Z50)</f>
        <v>3097607</v>
      </c>
      <c r="K22" s="31">
        <f>SUM([1]Month!AA50:AC50)</f>
        <v>3168951</v>
      </c>
      <c r="L22" s="31">
        <f>SUM([1]Month!AD50:AF50)</f>
        <v>3246038</v>
      </c>
      <c r="M22" s="31">
        <f>SUM([1]Month!AG50:AI50)</f>
        <v>3319283</v>
      </c>
      <c r="N22" s="31">
        <f>SUM([1]Month!AJ50:AL50)</f>
        <v>3453857</v>
      </c>
      <c r="O22" s="31">
        <f>SUM([1]Month!AM50:AO50)</f>
        <v>3609541</v>
      </c>
      <c r="P22" s="31">
        <f>SUM([1]Month!AP50:AR50)</f>
        <v>3649299</v>
      </c>
      <c r="Q22" s="31">
        <f>SUM([1]Month!AS50:AU50)</f>
        <v>3613558</v>
      </c>
      <c r="R22" s="31">
        <f>SUM([1]Month!AV50:AX50)</f>
        <v>3586967</v>
      </c>
      <c r="S22" s="31">
        <f>SUM([1]Month!AY50:BA50)</f>
        <v>0</v>
      </c>
      <c r="T22" s="31">
        <f>SUM([1]Month!BB50:BD50)</f>
        <v>0</v>
      </c>
      <c r="U22" s="31">
        <f>SUM([1]Month!BE50:BG50)</f>
        <v>0</v>
      </c>
      <c r="V22" s="31">
        <f>SUM([1]Month!BH50:BJ50)</f>
        <v>0</v>
      </c>
      <c r="W22" s="32">
        <f t="shared" si="0"/>
        <v>3455936.75</v>
      </c>
    </row>
    <row r="26" spans="1:23" x14ac:dyDescent="0.3">
      <c r="A26" s="1" t="s">
        <v>49</v>
      </c>
    </row>
    <row r="27" spans="1:23" ht="27.6" x14ac:dyDescent="0.3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1</v>
      </c>
      <c r="L27" s="2" t="s">
        <v>2</v>
      </c>
      <c r="M27" s="2" t="s">
        <v>3</v>
      </c>
      <c r="N27" s="2" t="s">
        <v>4</v>
      </c>
      <c r="O27" s="2" t="s">
        <v>5</v>
      </c>
      <c r="P27" s="2" t="s">
        <v>6</v>
      </c>
      <c r="Q27" s="2" t="s">
        <v>7</v>
      </c>
      <c r="R27" s="2" t="s">
        <v>8</v>
      </c>
      <c r="S27" s="2" t="s">
        <v>34</v>
      </c>
      <c r="T27" s="2" t="s">
        <v>35</v>
      </c>
      <c r="U27" s="2" t="s">
        <v>36</v>
      </c>
      <c r="V27" s="2" t="s">
        <v>37</v>
      </c>
    </row>
    <row r="28" spans="1:23" x14ac:dyDescent="0.3">
      <c r="A28" s="12" t="s">
        <v>11</v>
      </c>
      <c r="B28" s="12" t="s">
        <v>39</v>
      </c>
      <c r="C28" s="33"/>
      <c r="D28" s="33"/>
      <c r="E28" s="33"/>
      <c r="F28" s="33"/>
      <c r="G28" s="33"/>
      <c r="H28" s="33"/>
      <c r="I28" s="33"/>
      <c r="J28" s="33"/>
      <c r="K28" s="33">
        <f t="shared" ref="K28:V37" si="2">K2/$W2</f>
        <v>0.91846511745595283</v>
      </c>
      <c r="L28" s="33">
        <f t="shared" si="2"/>
        <v>1.2392825295785965</v>
      </c>
      <c r="M28" s="33">
        <f t="shared" si="2"/>
        <v>0.94213173074294154</v>
      </c>
      <c r="N28" s="33">
        <f t="shared" si="2"/>
        <v>1.4364012836255884</v>
      </c>
      <c r="O28" s="33">
        <f t="shared" si="2"/>
        <v>1.0088636870390801</v>
      </c>
      <c r="P28" s="33">
        <f t="shared" si="2"/>
        <v>1.0513068143319511</v>
      </c>
      <c r="Q28" s="33">
        <f t="shared" si="2"/>
        <v>0.38367478496282581</v>
      </c>
      <c r="R28" s="33">
        <f t="shared" si="2"/>
        <v>1.0198740522630634</v>
      </c>
      <c r="S28" s="33">
        <f t="shared" si="2"/>
        <v>0.97335187979960713</v>
      </c>
      <c r="T28" s="33">
        <f t="shared" si="2"/>
        <v>0.72682403539157558</v>
      </c>
      <c r="U28" s="33">
        <f t="shared" si="2"/>
        <v>0.81512975931765486</v>
      </c>
      <c r="V28" s="33">
        <f t="shared" si="2"/>
        <v>0.95709819239881311</v>
      </c>
    </row>
    <row r="29" spans="1:23" x14ac:dyDescent="0.3">
      <c r="A29" s="12" t="s">
        <v>12</v>
      </c>
      <c r="B29" s="12" t="s">
        <v>39</v>
      </c>
      <c r="C29" s="33"/>
      <c r="D29" s="33"/>
      <c r="E29" s="33"/>
      <c r="F29" s="33"/>
      <c r="G29" s="33"/>
      <c r="H29" s="33"/>
      <c r="I29" s="33"/>
      <c r="J29" s="33"/>
      <c r="K29" s="33">
        <f t="shared" si="2"/>
        <v>0.76570019756970797</v>
      </c>
      <c r="L29" s="33">
        <f t="shared" si="2"/>
        <v>0.86749234960179944</v>
      </c>
      <c r="M29" s="33">
        <f t="shared" si="2"/>
        <v>1.140055641105848</v>
      </c>
      <c r="N29" s="33">
        <f t="shared" si="2"/>
        <v>1.016508183430844</v>
      </c>
      <c r="O29" s="33">
        <f t="shared" si="2"/>
        <v>0.89704257075599192</v>
      </c>
      <c r="P29" s="33">
        <f t="shared" si="2"/>
        <v>1.0057160045798756</v>
      </c>
      <c r="Q29" s="33">
        <f t="shared" si="2"/>
        <v>1.3137959707056632</v>
      </c>
      <c r="R29" s="33">
        <f t="shared" si="2"/>
        <v>0.99368908225026986</v>
      </c>
      <c r="S29" s="33">
        <f t="shared" si="2"/>
        <v>1.187306201509873</v>
      </c>
      <c r="T29" s="33">
        <f t="shared" si="2"/>
        <v>1.3621373247148971</v>
      </c>
      <c r="U29" s="33">
        <f t="shared" si="2"/>
        <v>0.9738311673456701</v>
      </c>
      <c r="V29" s="33">
        <f t="shared" si="2"/>
        <v>1.2620783052667914</v>
      </c>
    </row>
    <row r="30" spans="1:23" x14ac:dyDescent="0.3">
      <c r="A30" s="12" t="s">
        <v>13</v>
      </c>
      <c r="B30" s="12" t="s">
        <v>39</v>
      </c>
      <c r="C30" s="33"/>
      <c r="D30" s="33"/>
      <c r="E30" s="33"/>
      <c r="F30" s="33"/>
      <c r="G30" s="33"/>
      <c r="H30" s="33"/>
      <c r="I30" s="33"/>
      <c r="J30" s="33"/>
      <c r="K30" s="33">
        <f t="shared" si="2"/>
        <v>1.4088992955123987</v>
      </c>
      <c r="L30" s="33">
        <f t="shared" si="2"/>
        <v>0.49867875234203685</v>
      </c>
      <c r="M30" s="33">
        <f t="shared" si="2"/>
        <v>1.2104985632592262</v>
      </c>
      <c r="N30" s="33">
        <f t="shared" si="2"/>
        <v>0.93563847331626593</v>
      </c>
      <c r="O30" s="33">
        <f t="shared" si="2"/>
        <v>1.569797588257714</v>
      </c>
      <c r="P30" s="33">
        <f t="shared" si="2"/>
        <v>0.64994593365558884</v>
      </c>
      <c r="Q30" s="33">
        <f t="shared" si="2"/>
        <v>0.52117175082695488</v>
      </c>
      <c r="R30" s="33">
        <f t="shared" si="2"/>
        <v>1.2053696428298146</v>
      </c>
      <c r="S30" s="33">
        <f t="shared" si="2"/>
        <v>0.86876347012796207</v>
      </c>
      <c r="T30" s="33">
        <f t="shared" si="2"/>
        <v>0.97661923199409995</v>
      </c>
      <c r="U30" s="33">
        <f t="shared" si="2"/>
        <v>0.67054206994154653</v>
      </c>
      <c r="V30" s="33">
        <f t="shared" si="2"/>
        <v>0.42568080670279834</v>
      </c>
    </row>
    <row r="31" spans="1:23" x14ac:dyDescent="0.3">
      <c r="A31" s="12" t="s">
        <v>14</v>
      </c>
      <c r="B31" s="12" t="s">
        <v>39</v>
      </c>
      <c r="C31" s="33"/>
      <c r="D31" s="33"/>
      <c r="E31" s="33"/>
      <c r="F31" s="33"/>
      <c r="G31" s="33"/>
      <c r="H31" s="33"/>
      <c r="I31" s="33"/>
      <c r="J31" s="33"/>
      <c r="K31" s="33">
        <f t="shared" si="2"/>
        <v>2.0077238937239672</v>
      </c>
      <c r="L31" s="33">
        <f t="shared" si="2"/>
        <v>1.1705153548306617</v>
      </c>
      <c r="M31" s="33">
        <f t="shared" si="2"/>
        <v>0.68554770915413699</v>
      </c>
      <c r="N31" s="33">
        <f t="shared" si="2"/>
        <v>1.2823515057740991</v>
      </c>
      <c r="O31" s="33">
        <f t="shared" si="2"/>
        <v>0.75745063141129632</v>
      </c>
      <c r="P31" s="33">
        <f t="shared" si="2"/>
        <v>0.78831031481109637</v>
      </c>
      <c r="Q31" s="33">
        <f t="shared" si="2"/>
        <v>0.59324878770453637</v>
      </c>
      <c r="R31" s="33">
        <f t="shared" si="2"/>
        <v>0.71485180259020609</v>
      </c>
      <c r="S31" s="33">
        <f t="shared" si="2"/>
        <v>1.1531132316517037</v>
      </c>
      <c r="T31" s="33">
        <f t="shared" si="2"/>
        <v>1.5119581601450105</v>
      </c>
      <c r="U31" s="33">
        <f t="shared" si="2"/>
        <v>1.4671909597200026</v>
      </c>
      <c r="V31" s="33">
        <f t="shared" si="2"/>
        <v>2.2078338661433219</v>
      </c>
    </row>
    <row r="32" spans="1:23" x14ac:dyDescent="0.3">
      <c r="A32" s="12" t="s">
        <v>15</v>
      </c>
      <c r="B32" s="12" t="s">
        <v>39</v>
      </c>
      <c r="C32" s="33"/>
      <c r="D32" s="33"/>
      <c r="E32" s="33"/>
      <c r="F32" s="33"/>
      <c r="G32" s="33"/>
      <c r="H32" s="33"/>
      <c r="I32" s="33"/>
      <c r="J32" s="33"/>
      <c r="K32" s="33">
        <f t="shared" si="2"/>
        <v>0</v>
      </c>
      <c r="L32" s="33">
        <f t="shared" si="2"/>
        <v>8</v>
      </c>
      <c r="M32" s="33">
        <f t="shared" si="2"/>
        <v>0</v>
      </c>
      <c r="N32" s="33">
        <f t="shared" si="2"/>
        <v>0</v>
      </c>
      <c r="O32" s="33">
        <f t="shared" si="2"/>
        <v>0</v>
      </c>
      <c r="P32" s="33">
        <f t="shared" si="2"/>
        <v>0</v>
      </c>
      <c r="Q32" s="33">
        <f t="shared" si="2"/>
        <v>0</v>
      </c>
      <c r="R32" s="33">
        <f t="shared" si="2"/>
        <v>0</v>
      </c>
      <c r="S32" s="33">
        <f t="shared" si="2"/>
        <v>0</v>
      </c>
      <c r="T32" s="33">
        <f t="shared" si="2"/>
        <v>0</v>
      </c>
      <c r="U32" s="33">
        <f t="shared" si="2"/>
        <v>0</v>
      </c>
      <c r="V32" s="33">
        <f t="shared" si="2"/>
        <v>0</v>
      </c>
    </row>
    <row r="33" spans="1:22" x14ac:dyDescent="0.3">
      <c r="A33" s="12" t="s">
        <v>16</v>
      </c>
      <c r="B33" s="12" t="s">
        <v>39</v>
      </c>
      <c r="C33" s="33"/>
      <c r="D33" s="33"/>
      <c r="E33" s="33"/>
      <c r="F33" s="33"/>
      <c r="G33" s="33"/>
      <c r="H33" s="33"/>
      <c r="I33" s="33"/>
      <c r="J33" s="33"/>
      <c r="K33" s="33">
        <f t="shared" si="2"/>
        <v>1.0888114108238485</v>
      </c>
      <c r="L33" s="33">
        <f t="shared" si="2"/>
        <v>0.63207563161622216</v>
      </c>
      <c r="M33" s="33">
        <f t="shared" si="2"/>
        <v>0.91350948340135407</v>
      </c>
      <c r="N33" s="33">
        <f t="shared" si="2"/>
        <v>1.172529093779584</v>
      </c>
      <c r="O33" s="33">
        <f t="shared" si="2"/>
        <v>1.0645641284220477</v>
      </c>
      <c r="P33" s="33">
        <f t="shared" si="2"/>
        <v>1.1472503666800267</v>
      </c>
      <c r="Q33" s="33">
        <f t="shared" si="2"/>
        <v>0.9462404702698276</v>
      </c>
      <c r="R33" s="33">
        <f t="shared" si="2"/>
        <v>1.0350194150070895</v>
      </c>
      <c r="S33" s="33">
        <f t="shared" si="2"/>
        <v>0.73838798697334185</v>
      </c>
      <c r="T33" s="33">
        <f t="shared" si="2"/>
        <v>0.73838798697334185</v>
      </c>
      <c r="U33" s="33">
        <f t="shared" si="2"/>
        <v>0.73838798697334185</v>
      </c>
      <c r="V33" s="33">
        <f t="shared" si="2"/>
        <v>0.74700730199637699</v>
      </c>
    </row>
    <row r="34" spans="1:22" x14ac:dyDescent="0.3">
      <c r="A34" s="12" t="s">
        <v>17</v>
      </c>
      <c r="B34" s="12" t="s">
        <v>39</v>
      </c>
      <c r="C34" s="33"/>
      <c r="D34" s="33"/>
      <c r="E34" s="33"/>
      <c r="F34" s="33"/>
      <c r="G34" s="33"/>
      <c r="H34" s="33"/>
      <c r="I34" s="33"/>
      <c r="J34" s="33"/>
      <c r="K34" s="33">
        <f t="shared" si="2"/>
        <v>0.89377777097854605</v>
      </c>
      <c r="L34" s="33">
        <f t="shared" si="2"/>
        <v>0.64703880854951812</v>
      </c>
      <c r="M34" s="33">
        <f t="shared" si="2"/>
        <v>0.72266249006271766</v>
      </c>
      <c r="N34" s="33">
        <f t="shared" si="2"/>
        <v>1.3012528229267282</v>
      </c>
      <c r="O34" s="33">
        <f t="shared" si="2"/>
        <v>1.6776198421745914</v>
      </c>
      <c r="P34" s="33">
        <f t="shared" si="2"/>
        <v>0.50583133180948481</v>
      </c>
      <c r="Q34" s="33">
        <f t="shared" si="2"/>
        <v>1.2229856001063493</v>
      </c>
      <c r="R34" s="33">
        <f t="shared" si="2"/>
        <v>1.0288313333920647</v>
      </c>
      <c r="S34" s="33">
        <f t="shared" si="2"/>
        <v>1.4983865598882489</v>
      </c>
      <c r="T34" s="33">
        <f t="shared" si="2"/>
        <v>1.4983865598882489</v>
      </c>
      <c r="U34" s="33">
        <f t="shared" si="2"/>
        <v>1.4983865598882489</v>
      </c>
      <c r="V34" s="33">
        <f t="shared" si="2"/>
        <v>1.4781295383772965</v>
      </c>
    </row>
    <row r="35" spans="1:22" x14ac:dyDescent="0.3">
      <c r="A35" s="12" t="s">
        <v>18</v>
      </c>
      <c r="B35" s="12" t="s">
        <v>39</v>
      </c>
      <c r="C35" s="33"/>
      <c r="D35" s="33"/>
      <c r="E35" s="33"/>
      <c r="F35" s="33"/>
      <c r="G35" s="33"/>
      <c r="H35" s="33"/>
      <c r="I35" s="33"/>
      <c r="J35" s="33"/>
      <c r="K35" s="33">
        <f t="shared" si="2"/>
        <v>0.81484190725624983</v>
      </c>
      <c r="L35" s="33">
        <f t="shared" si="2"/>
        <v>0.78327824201410323</v>
      </c>
      <c r="M35" s="33">
        <f t="shared" si="2"/>
        <v>0.60881305515600714</v>
      </c>
      <c r="N35" s="33">
        <f t="shared" si="2"/>
        <v>0.51909525123378664</v>
      </c>
      <c r="O35" s="33">
        <f t="shared" si="2"/>
        <v>1.6662085225881869</v>
      </c>
      <c r="P35" s="33">
        <f t="shared" si="2"/>
        <v>1.4497247352297025</v>
      </c>
      <c r="Q35" s="33">
        <f t="shared" si="2"/>
        <v>1.0049191608556753</v>
      </c>
      <c r="R35" s="33">
        <f t="shared" si="2"/>
        <v>1.1531191256662885</v>
      </c>
      <c r="S35" s="33">
        <f t="shared" si="2"/>
        <v>1.1637955132146165</v>
      </c>
      <c r="T35" s="33">
        <f t="shared" si="2"/>
        <v>1.1935167977103667</v>
      </c>
      <c r="U35" s="33">
        <f t="shared" si="2"/>
        <v>1.1935167977103667</v>
      </c>
      <c r="V35" s="33">
        <f t="shared" si="2"/>
        <v>1.0534035714350418</v>
      </c>
    </row>
    <row r="36" spans="1:22" x14ac:dyDescent="0.3">
      <c r="A36" s="12" t="s">
        <v>19</v>
      </c>
      <c r="B36" s="12" t="s">
        <v>39</v>
      </c>
      <c r="C36" s="33"/>
      <c r="D36" s="33"/>
      <c r="E36" s="33"/>
      <c r="F36" s="33"/>
      <c r="G36" s="33"/>
      <c r="H36" s="33"/>
      <c r="I36" s="33"/>
      <c r="J36" s="33"/>
      <c r="K36" s="33">
        <f t="shared" si="2"/>
        <v>0</v>
      </c>
      <c r="L36" s="33">
        <f t="shared" si="2"/>
        <v>0</v>
      </c>
      <c r="M36" s="33">
        <f t="shared" si="2"/>
        <v>0</v>
      </c>
      <c r="N36" s="33">
        <f t="shared" si="2"/>
        <v>6.9134457112413426</v>
      </c>
      <c r="O36" s="33">
        <f t="shared" si="2"/>
        <v>0.49985466169419285</v>
      </c>
      <c r="P36" s="33">
        <f t="shared" si="2"/>
        <v>0.27006158763985083</v>
      </c>
      <c r="Q36" s="33">
        <f t="shared" si="2"/>
        <v>0.16418710708577516</v>
      </c>
      <c r="R36" s="33">
        <f t="shared" si="2"/>
        <v>0.15245093233883858</v>
      </c>
      <c r="S36" s="33"/>
      <c r="T36" s="33"/>
      <c r="U36" s="33"/>
      <c r="V36" s="33"/>
    </row>
    <row r="37" spans="1:22" ht="15" thickBot="1" x14ac:dyDescent="0.35">
      <c r="A37" s="15" t="s">
        <v>40</v>
      </c>
      <c r="B37" s="15" t="s">
        <v>39</v>
      </c>
      <c r="C37" s="34"/>
      <c r="D37" s="34"/>
      <c r="E37" s="34"/>
      <c r="F37" s="34"/>
      <c r="G37" s="34"/>
      <c r="H37" s="34"/>
      <c r="I37" s="34"/>
      <c r="J37" s="34"/>
      <c r="K37" s="34">
        <f t="shared" si="2"/>
        <v>1.0524864987586466</v>
      </c>
      <c r="L37" s="34">
        <f t="shared" si="2"/>
        <v>0.73717751693126699</v>
      </c>
      <c r="M37" s="34">
        <f t="shared" si="2"/>
        <v>0.9972403870389448</v>
      </c>
      <c r="N37" s="34">
        <f t="shared" si="2"/>
        <v>1.024933565804202</v>
      </c>
      <c r="O37" s="34">
        <f t="shared" si="2"/>
        <v>1.2785870968002895</v>
      </c>
      <c r="P37" s="34">
        <f t="shared" si="2"/>
        <v>0.94338945360329474</v>
      </c>
      <c r="Q37" s="34">
        <f t="shared" si="2"/>
        <v>0.89427699405744776</v>
      </c>
      <c r="R37" s="34">
        <f t="shared" si="2"/>
        <v>1.0719084870059077</v>
      </c>
      <c r="S37" s="34">
        <f t="shared" si="2"/>
        <v>1.0432101829305589</v>
      </c>
      <c r="T37" s="34">
        <f t="shared" si="2"/>
        <v>1.1369358431515677</v>
      </c>
      <c r="U37" s="34">
        <f t="shared" si="2"/>
        <v>0.9259433188074605</v>
      </c>
      <c r="V37" s="34">
        <f t="shared" si="2"/>
        <v>0.95148075966838785</v>
      </c>
    </row>
    <row r="38" spans="1:22" ht="15" thickTop="1" x14ac:dyDescent="0.3">
      <c r="A38" s="18" t="s">
        <v>21</v>
      </c>
      <c r="B38" s="18"/>
      <c r="C38" s="35">
        <f t="shared" ref="C38:R43" si="3">C12/$W12</f>
        <v>0.83414718752576766</v>
      </c>
      <c r="D38" s="35">
        <f t="shared" si="3"/>
        <v>0.88816125060776052</v>
      </c>
      <c r="E38" s="35">
        <f t="shared" si="3"/>
        <v>0.91135822758536367</v>
      </c>
      <c r="F38" s="35">
        <f t="shared" si="3"/>
        <v>0.78761220468522974</v>
      </c>
      <c r="G38" s="35">
        <f t="shared" si="3"/>
        <v>0.64682215859494285</v>
      </c>
      <c r="H38" s="35">
        <f t="shared" si="3"/>
        <v>0.80307079024512296</v>
      </c>
      <c r="I38" s="35">
        <f t="shared" si="3"/>
        <v>0.76836176183746985</v>
      </c>
      <c r="J38" s="35">
        <f t="shared" si="3"/>
        <v>0.71633347644732315</v>
      </c>
      <c r="K38" s="35">
        <f t="shared" si="3"/>
        <v>0.78010582853048471</v>
      </c>
      <c r="L38" s="35">
        <f t="shared" si="3"/>
        <v>0.82968658036229637</v>
      </c>
      <c r="M38" s="35">
        <f t="shared" si="3"/>
        <v>0.87504101495304254</v>
      </c>
      <c r="N38" s="35">
        <f t="shared" si="3"/>
        <v>0.82987992641476704</v>
      </c>
      <c r="O38" s="35">
        <f t="shared" si="3"/>
        <v>1.2046414425890173</v>
      </c>
      <c r="P38" s="35">
        <f t="shared" si="3"/>
        <v>1.2844979115783008</v>
      </c>
      <c r="Q38" s="35">
        <f t="shared" si="3"/>
        <v>1.1546808226305867</v>
      </c>
      <c r="R38" s="35">
        <f t="shared" si="3"/>
        <v>1.0414664729415042</v>
      </c>
      <c r="S38" s="35"/>
      <c r="T38" s="35"/>
      <c r="U38" s="35"/>
      <c r="V38" s="35"/>
    </row>
    <row r="39" spans="1:22" x14ac:dyDescent="0.3">
      <c r="A39" s="18" t="s">
        <v>22</v>
      </c>
      <c r="B39" s="18"/>
      <c r="C39" s="35">
        <f t="shared" si="3"/>
        <v>0.97142626882719763</v>
      </c>
      <c r="D39" s="35">
        <f t="shared" si="3"/>
        <v>1.1498187467210108</v>
      </c>
      <c r="E39" s="35">
        <f t="shared" si="3"/>
        <v>1.1386225641641969</v>
      </c>
      <c r="F39" s="35">
        <f t="shared" si="3"/>
        <v>1.0352847609915983</v>
      </c>
      <c r="G39" s="35">
        <f t="shared" si="3"/>
        <v>1.0400630271530258</v>
      </c>
      <c r="H39" s="35">
        <f t="shared" si="3"/>
        <v>1.0676144693682554</v>
      </c>
      <c r="I39" s="35">
        <f t="shared" si="3"/>
        <v>1.0726023905605637</v>
      </c>
      <c r="J39" s="35">
        <f t="shared" si="3"/>
        <v>1.0724078088733024</v>
      </c>
      <c r="K39" s="35">
        <f t="shared" si="3"/>
        <v>1.1411317766788545</v>
      </c>
      <c r="L39" s="35">
        <f t="shared" si="3"/>
        <v>1.0555294668529089</v>
      </c>
      <c r="M39" s="35">
        <f t="shared" si="3"/>
        <v>1.0127693658999206</v>
      </c>
      <c r="N39" s="35">
        <f t="shared" si="3"/>
        <v>0.83329349041883372</v>
      </c>
      <c r="O39" s="35">
        <f t="shared" si="3"/>
        <v>1.0993408462651679</v>
      </c>
      <c r="P39" s="35">
        <f t="shared" si="3"/>
        <v>1.0954582346101069</v>
      </c>
      <c r="Q39" s="35">
        <f t="shared" si="3"/>
        <v>0.94444637987939717</v>
      </c>
      <c r="R39" s="35">
        <f t="shared" si="3"/>
        <v>0.81803043939481013</v>
      </c>
      <c r="S39" s="35"/>
      <c r="T39" s="35"/>
      <c r="U39" s="35"/>
      <c r="V39" s="35"/>
    </row>
    <row r="40" spans="1:22" x14ac:dyDescent="0.3">
      <c r="A40" s="18" t="s">
        <v>41</v>
      </c>
      <c r="B40" s="18"/>
      <c r="C40" s="35">
        <f t="shared" si="3"/>
        <v>0.74963824769493137</v>
      </c>
      <c r="D40" s="35">
        <f t="shared" si="3"/>
        <v>0.76348756722257882</v>
      </c>
      <c r="E40" s="35">
        <f t="shared" si="3"/>
        <v>0.77017783047586486</v>
      </c>
      <c r="F40" s="35">
        <f t="shared" si="3"/>
        <v>0.78619217392667273</v>
      </c>
      <c r="G40" s="35">
        <f t="shared" si="3"/>
        <v>0.81553319714772399</v>
      </c>
      <c r="H40" s="35">
        <f t="shared" si="3"/>
        <v>0.81950469336141041</v>
      </c>
      <c r="I40" s="35">
        <f t="shared" si="3"/>
        <v>0.82997966829250969</v>
      </c>
      <c r="J40" s="35">
        <f t="shared" si="3"/>
        <v>0.85373314742491269</v>
      </c>
      <c r="K40" s="35">
        <f t="shared" si="3"/>
        <v>0.89469479183895728</v>
      </c>
      <c r="L40" s="35">
        <f t="shared" si="3"/>
        <v>0.91637604049721932</v>
      </c>
      <c r="M40" s="35">
        <f t="shared" si="3"/>
        <v>0.93498528940421455</v>
      </c>
      <c r="N40" s="35">
        <f t="shared" si="3"/>
        <v>1.0007396338270171</v>
      </c>
      <c r="O40" s="35">
        <f t="shared" si="3"/>
        <v>1.0837235718554472</v>
      </c>
      <c r="P40" s="35">
        <f t="shared" si="3"/>
        <v>1.058441930330293</v>
      </c>
      <c r="Q40" s="35">
        <f t="shared" si="3"/>
        <v>1.0438400598058066</v>
      </c>
      <c r="R40" s="35">
        <f t="shared" si="3"/>
        <v>1.0671986824410464</v>
      </c>
      <c r="S40" s="35"/>
      <c r="T40" s="35"/>
      <c r="U40" s="35"/>
      <c r="V40" s="35"/>
    </row>
    <row r="41" spans="1:22" x14ac:dyDescent="0.3">
      <c r="A41" s="18" t="s">
        <v>42</v>
      </c>
      <c r="B41" s="18"/>
      <c r="C41" s="35">
        <f t="shared" si="3"/>
        <v>0</v>
      </c>
      <c r="D41" s="35">
        <f t="shared" si="3"/>
        <v>0</v>
      </c>
      <c r="E41" s="35">
        <f t="shared" si="3"/>
        <v>0</v>
      </c>
      <c r="F41" s="35">
        <f t="shared" si="3"/>
        <v>0</v>
      </c>
      <c r="G41" s="35">
        <f t="shared" si="3"/>
        <v>0</v>
      </c>
      <c r="H41" s="35">
        <f t="shared" si="3"/>
        <v>0</v>
      </c>
      <c r="I41" s="35">
        <f t="shared" si="3"/>
        <v>0</v>
      </c>
      <c r="J41" s="35">
        <f t="shared" si="3"/>
        <v>0</v>
      </c>
      <c r="K41" s="35">
        <f t="shared" si="3"/>
        <v>0.88890976115011511</v>
      </c>
      <c r="L41" s="35">
        <f t="shared" si="3"/>
        <v>0.92251766380533784</v>
      </c>
      <c r="M41" s="35">
        <f t="shared" si="3"/>
        <v>0.94642236929410894</v>
      </c>
      <c r="N41" s="35">
        <f t="shared" si="3"/>
        <v>0.99283905504203707</v>
      </c>
      <c r="O41" s="35">
        <f t="shared" si="3"/>
        <v>1.0404163982631887</v>
      </c>
      <c r="P41" s="35">
        <f t="shared" si="3"/>
        <v>1.065974716110635</v>
      </c>
      <c r="Q41" s="35">
        <f t="shared" si="3"/>
        <v>1.0681814756643404</v>
      </c>
      <c r="R41" s="35">
        <f t="shared" si="3"/>
        <v>1.0747385606702362</v>
      </c>
      <c r="S41" s="35"/>
      <c r="T41" s="35"/>
      <c r="U41" s="35"/>
      <c r="V41" s="35"/>
    </row>
    <row r="42" spans="1:22" x14ac:dyDescent="0.3">
      <c r="A42" s="18" t="s">
        <v>43</v>
      </c>
      <c r="B42" s="18"/>
      <c r="C42" s="35">
        <f t="shared" si="3"/>
        <v>0.93613074882393632</v>
      </c>
      <c r="D42" s="35">
        <f t="shared" si="3"/>
        <v>0.93556754747837167</v>
      </c>
      <c r="E42" s="35">
        <f t="shared" si="3"/>
        <v>0.96775328499524838</v>
      </c>
      <c r="F42" s="35">
        <f t="shared" si="3"/>
        <v>0.95513650192239885</v>
      </c>
      <c r="G42" s="35">
        <f t="shared" si="3"/>
        <v>0.97444254594843693</v>
      </c>
      <c r="H42" s="35">
        <f t="shared" si="3"/>
        <v>0.97707344235139804</v>
      </c>
      <c r="I42" s="35">
        <f t="shared" si="3"/>
        <v>1.080972941499589</v>
      </c>
      <c r="J42" s="35">
        <f t="shared" si="3"/>
        <v>1.00950417005696</v>
      </c>
      <c r="K42" s="35">
        <f t="shared" si="3"/>
        <v>1.0536447249013199</v>
      </c>
      <c r="L42" s="35">
        <f t="shared" si="3"/>
        <v>1.0216776215870094</v>
      </c>
      <c r="M42" s="35">
        <f t="shared" si="3"/>
        <v>0.96892232978663151</v>
      </c>
      <c r="N42" s="35">
        <f t="shared" si="3"/>
        <v>0.96778885026606054</v>
      </c>
      <c r="O42" s="35">
        <f t="shared" si="3"/>
        <v>1.0053732249755918</v>
      </c>
      <c r="P42" s="35">
        <f t="shared" si="3"/>
        <v>0.98775035059522553</v>
      </c>
      <c r="Q42" s="35">
        <f t="shared" si="3"/>
        <v>0.9863970390546617</v>
      </c>
      <c r="R42" s="35">
        <f t="shared" si="3"/>
        <v>1.0084458588334995</v>
      </c>
      <c r="S42" s="35"/>
      <c r="T42" s="35"/>
      <c r="U42" s="35"/>
      <c r="V42" s="35"/>
    </row>
    <row r="43" spans="1:22" x14ac:dyDescent="0.3">
      <c r="A43" s="18" t="s">
        <v>44</v>
      </c>
      <c r="B43" s="18"/>
      <c r="C43" s="35"/>
      <c r="D43" s="35"/>
      <c r="E43" s="35"/>
      <c r="F43" s="35"/>
      <c r="G43" s="35"/>
      <c r="H43" s="35"/>
      <c r="I43" s="35"/>
      <c r="J43" s="35"/>
      <c r="K43" s="35">
        <f t="shared" si="3"/>
        <v>1.0037970992233449</v>
      </c>
      <c r="L43" s="35">
        <f t="shared" si="3"/>
        <v>1.0079745226441723</v>
      </c>
      <c r="M43" s="35">
        <f t="shared" si="3"/>
        <v>1.0014757920765363</v>
      </c>
      <c r="N43" s="35">
        <f t="shared" si="3"/>
        <v>0.99003474898926813</v>
      </c>
      <c r="O43" s="35">
        <f t="shared" si="3"/>
        <v>0.99107420759119513</v>
      </c>
      <c r="P43" s="35">
        <f t="shared" si="3"/>
        <v>0.99784573977006741</v>
      </c>
      <c r="Q43" s="35">
        <f t="shared" si="3"/>
        <v>1.00065601395343</v>
      </c>
      <c r="R43" s="35">
        <f t="shared" si="3"/>
        <v>1.0071418757519857</v>
      </c>
      <c r="S43" s="35"/>
      <c r="T43" s="35"/>
      <c r="U43" s="35"/>
      <c r="V43" s="35"/>
    </row>
    <row r="44" spans="1:22" x14ac:dyDescent="0.3">
      <c r="A44" s="18" t="s">
        <v>45</v>
      </c>
      <c r="B44" s="18"/>
      <c r="C44" s="35">
        <f t="shared" ref="C44:R45" si="4">C18/$W18</f>
        <v>0.79967483437781139</v>
      </c>
      <c r="D44" s="35">
        <f t="shared" si="4"/>
        <v>0.8149388524040766</v>
      </c>
      <c r="E44" s="35">
        <f t="shared" si="4"/>
        <v>0.79473906672494155</v>
      </c>
      <c r="F44" s="35">
        <f t="shared" si="4"/>
        <v>0.8219804277969065</v>
      </c>
      <c r="G44" s="35">
        <f t="shared" si="4"/>
        <v>0.83576390181472604</v>
      </c>
      <c r="H44" s="35">
        <f t="shared" si="4"/>
        <v>0.837572556564955</v>
      </c>
      <c r="I44" s="35">
        <f t="shared" si="4"/>
        <v>0.76674478996375017</v>
      </c>
      <c r="J44" s="35">
        <f t="shared" si="4"/>
        <v>0.84452445394884978</v>
      </c>
      <c r="K44" s="35">
        <f t="shared" si="4"/>
        <v>0.84796692896461556</v>
      </c>
      <c r="L44" s="35">
        <f t="shared" si="4"/>
        <v>0.89569066430874333</v>
      </c>
      <c r="M44" s="35">
        <f t="shared" si="4"/>
        <v>0.96363821847916387</v>
      </c>
      <c r="N44" s="35">
        <f t="shared" si="4"/>
        <v>1.0326156164021252</v>
      </c>
      <c r="O44" s="35">
        <f t="shared" si="4"/>
        <v>1.0764389591883143</v>
      </c>
      <c r="P44" s="35">
        <f t="shared" si="4"/>
        <v>1.0700844337443067</v>
      </c>
      <c r="Q44" s="35">
        <f t="shared" si="4"/>
        <v>1.0567698223348061</v>
      </c>
      <c r="R44" s="35">
        <f t="shared" si="4"/>
        <v>1.0567953565779244</v>
      </c>
      <c r="S44" s="35"/>
      <c r="T44" s="35"/>
      <c r="U44" s="35"/>
      <c r="V44" s="35"/>
    </row>
    <row r="45" spans="1:22" x14ac:dyDescent="0.3">
      <c r="A45" s="18" t="s">
        <v>46</v>
      </c>
      <c r="B45" s="18"/>
      <c r="C45" s="35"/>
      <c r="D45" s="35"/>
      <c r="E45" s="35"/>
      <c r="F45" s="35"/>
      <c r="G45" s="35"/>
      <c r="H45" s="35"/>
      <c r="I45" s="35"/>
      <c r="J45" s="35"/>
      <c r="K45" s="35">
        <f t="shared" si="4"/>
        <v>0.88540471283841005</v>
      </c>
      <c r="L45" s="35">
        <f t="shared" si="4"/>
        <v>0.91507191382098041</v>
      </c>
      <c r="M45" s="35">
        <f t="shared" si="4"/>
        <v>0.94487559339617921</v>
      </c>
      <c r="N45" s="35">
        <f t="shared" si="4"/>
        <v>1.0026711172004095</v>
      </c>
      <c r="O45" s="35">
        <f t="shared" si="4"/>
        <v>1.0496176018390033</v>
      </c>
      <c r="P45" s="35">
        <f t="shared" si="4"/>
        <v>1.0681041112095113</v>
      </c>
      <c r="Q45" s="35">
        <f t="shared" si="4"/>
        <v>1.0673093715150272</v>
      </c>
      <c r="R45" s="35">
        <f t="shared" si="4"/>
        <v>1.0669455781804784</v>
      </c>
      <c r="S45" s="35"/>
      <c r="T45" s="35"/>
      <c r="U45" s="35"/>
      <c r="V45" s="35"/>
    </row>
    <row r="46" spans="1:22" x14ac:dyDescent="0.3">
      <c r="A46" s="22" t="s">
        <v>20</v>
      </c>
      <c r="B46" s="22"/>
      <c r="C46" s="36">
        <f t="shared" ref="C46:V48" si="5">C20/$W20</f>
        <v>1.0353409689616544</v>
      </c>
      <c r="D46" s="36">
        <f t="shared" si="5"/>
        <v>1.0476927017827413</v>
      </c>
      <c r="E46" s="36">
        <f t="shared" si="5"/>
        <v>1.060044434603828</v>
      </c>
      <c r="F46" s="36">
        <f t="shared" si="5"/>
        <v>1.3486944646868282</v>
      </c>
      <c r="G46" s="36">
        <f t="shared" si="5"/>
        <v>0.82770559839609881</v>
      </c>
      <c r="H46" s="36">
        <f t="shared" si="5"/>
        <v>0.77627405623125612</v>
      </c>
      <c r="I46" s="36">
        <f t="shared" si="5"/>
        <v>1.301985725949484</v>
      </c>
      <c r="J46" s="36">
        <f t="shared" si="5"/>
        <v>1.0386132298844</v>
      </c>
      <c r="K46" s="36">
        <f t="shared" si="5"/>
        <v>1.0056882636375295</v>
      </c>
      <c r="L46" s="36">
        <f t="shared" si="5"/>
        <v>0.86668744943863285</v>
      </c>
      <c r="M46" s="36">
        <f t="shared" si="5"/>
        <v>1.0134671373295969</v>
      </c>
      <c r="N46" s="36">
        <f t="shared" si="5"/>
        <v>1.1604043475638244</v>
      </c>
      <c r="O46" s="36">
        <f t="shared" si="5"/>
        <v>1.1544814047776737</v>
      </c>
      <c r="P46" s="36">
        <f t="shared" si="5"/>
        <v>0.9273218038589901</v>
      </c>
      <c r="Q46" s="36">
        <f t="shared" si="5"/>
        <v>0.85146652082259988</v>
      </c>
      <c r="R46" s="36">
        <f t="shared" si="5"/>
        <v>1.0204830725711529</v>
      </c>
      <c r="S46" s="36">
        <f t="shared" si="5"/>
        <v>0.97658507452468202</v>
      </c>
      <c r="T46" s="36">
        <f t="shared" si="5"/>
        <v>1.0832183993646891</v>
      </c>
      <c r="U46" s="36">
        <f t="shared" si="5"/>
        <v>0.87973673806583563</v>
      </c>
      <c r="V46" s="36">
        <f t="shared" si="5"/>
        <v>0.89281882371466115</v>
      </c>
    </row>
    <row r="47" spans="1:22" x14ac:dyDescent="0.3">
      <c r="A47" s="25" t="s">
        <v>47</v>
      </c>
      <c r="B47" s="26"/>
      <c r="C47" s="37">
        <f t="shared" si="5"/>
        <v>0.77949432941550123</v>
      </c>
      <c r="D47" s="37">
        <f t="shared" si="5"/>
        <v>0.77274272702949198</v>
      </c>
      <c r="E47" s="37">
        <f t="shared" si="5"/>
        <v>0.77405358955412618</v>
      </c>
      <c r="F47" s="37">
        <f t="shared" si="5"/>
        <v>0.7842664303316913</v>
      </c>
      <c r="G47" s="37">
        <f t="shared" si="5"/>
        <v>0.84069130250350599</v>
      </c>
      <c r="H47" s="37">
        <f t="shared" si="5"/>
        <v>0.83492862537222712</v>
      </c>
      <c r="I47" s="37">
        <f t="shared" si="5"/>
        <v>0.84283507452899387</v>
      </c>
      <c r="J47" s="37">
        <f t="shared" si="5"/>
        <v>0.86547964680592315</v>
      </c>
      <c r="K47" s="37">
        <f t="shared" si="5"/>
        <v>0.93840256584004111</v>
      </c>
      <c r="L47" s="37">
        <f t="shared" si="5"/>
        <v>0.93148421645782531</v>
      </c>
      <c r="M47" s="37">
        <f t="shared" si="5"/>
        <v>0.9454323550464544</v>
      </c>
      <c r="N47" s="37">
        <f t="shared" si="5"/>
        <v>1.0077074052485475</v>
      </c>
      <c r="O47" s="37">
        <f t="shared" si="5"/>
        <v>1.1020267705285829</v>
      </c>
      <c r="P47" s="37">
        <f t="shared" si="5"/>
        <v>1.0472140611468252</v>
      </c>
      <c r="Q47" s="37">
        <f t="shared" si="5"/>
        <v>1.0103959941923342</v>
      </c>
      <c r="R47" s="37">
        <f t="shared" si="5"/>
        <v>1.0173366315393895</v>
      </c>
      <c r="S47" s="37"/>
      <c r="T47" s="37"/>
      <c r="U47" s="37"/>
      <c r="V47" s="37"/>
    </row>
    <row r="48" spans="1:22" x14ac:dyDescent="0.3">
      <c r="A48" s="29" t="s">
        <v>48</v>
      </c>
      <c r="B48" s="30"/>
      <c r="C48" s="38">
        <f t="shared" si="5"/>
        <v>0.74926226586756828</v>
      </c>
      <c r="D48" s="38">
        <f t="shared" si="5"/>
        <v>0.785499040166172</v>
      </c>
      <c r="E48" s="38">
        <f t="shared" si="5"/>
        <v>0.80799713710038246</v>
      </c>
      <c r="F48" s="38">
        <f t="shared" si="5"/>
        <v>0.82150722231823248</v>
      </c>
      <c r="G48" s="38">
        <f t="shared" si="5"/>
        <v>0.8243984789362826</v>
      </c>
      <c r="H48" s="38">
        <f t="shared" si="5"/>
        <v>0.86054844609062942</v>
      </c>
      <c r="I48" s="38">
        <f t="shared" si="5"/>
        <v>0.87966482604173812</v>
      </c>
      <c r="J48" s="38">
        <f t="shared" si="5"/>
        <v>0.8963147256673607</v>
      </c>
      <c r="K48" s="38">
        <f t="shared" si="5"/>
        <v>0.91695862200024347</v>
      </c>
      <c r="L48" s="38">
        <f t="shared" si="5"/>
        <v>0.93926429643135112</v>
      </c>
      <c r="M48" s="38">
        <f t="shared" si="5"/>
        <v>0.96045826070167517</v>
      </c>
      <c r="N48" s="38">
        <f t="shared" si="5"/>
        <v>0.99939820947243896</v>
      </c>
      <c r="O48" s="38">
        <f t="shared" si="5"/>
        <v>1.044446487627414</v>
      </c>
      <c r="P48" s="38">
        <f t="shared" si="5"/>
        <v>1.0559507490986344</v>
      </c>
      <c r="Q48" s="38">
        <f t="shared" si="5"/>
        <v>1.0456088352890138</v>
      </c>
      <c r="R48" s="38">
        <f t="shared" si="5"/>
        <v>1.0379145393792291</v>
      </c>
      <c r="S48" s="38"/>
      <c r="T48" s="38"/>
      <c r="U48" s="38"/>
      <c r="V48" s="38"/>
    </row>
    <row r="52" spans="1:6" x14ac:dyDescent="0.3">
      <c r="A52" s="40" t="s">
        <v>56</v>
      </c>
    </row>
    <row r="53" spans="1:6" ht="42.6" customHeight="1" x14ac:dyDescent="0.3">
      <c r="A53" s="2" t="s">
        <v>50</v>
      </c>
      <c r="B53" s="2" t="s">
        <v>5</v>
      </c>
      <c r="C53" s="2" t="s">
        <v>51</v>
      </c>
      <c r="D53" s="2" t="s">
        <v>52</v>
      </c>
      <c r="E53" s="2" t="s">
        <v>54</v>
      </c>
      <c r="F53" s="2" t="s">
        <v>55</v>
      </c>
    </row>
    <row r="54" spans="1:6" x14ac:dyDescent="0.3">
      <c r="A54" s="12" t="s">
        <v>11</v>
      </c>
      <c r="B54" s="13">
        <v>1485207</v>
      </c>
      <c r="C54" s="13">
        <f>B54*4</f>
        <v>5940828</v>
      </c>
      <c r="D54" s="13">
        <f>SUM(S2:V2)</f>
        <v>5111928</v>
      </c>
      <c r="E54" s="13">
        <f>D54-C54</f>
        <v>-828900</v>
      </c>
      <c r="F54" s="39">
        <f>E54/C54</f>
        <v>-0.13952600546590474</v>
      </c>
    </row>
    <row r="55" spans="1:6" x14ac:dyDescent="0.3">
      <c r="A55" s="12" t="s">
        <v>12</v>
      </c>
      <c r="B55" s="13">
        <v>7509116</v>
      </c>
      <c r="C55" s="13">
        <f t="shared" ref="C55:C63" si="6">B55*4</f>
        <v>30036464</v>
      </c>
      <c r="D55" s="13">
        <f t="shared" ref="D55:D63" si="7">SUM(S3:V3)</f>
        <v>40058044</v>
      </c>
      <c r="E55" s="13">
        <f t="shared" ref="E55:E63" si="8">D55-C55</f>
        <v>10021580</v>
      </c>
      <c r="F55" s="39">
        <f t="shared" ref="F55:F63" si="9">E55/C55</f>
        <v>0.33364712970208477</v>
      </c>
    </row>
    <row r="56" spans="1:6" x14ac:dyDescent="0.3">
      <c r="A56" s="12" t="s">
        <v>13</v>
      </c>
      <c r="B56" s="13">
        <v>13463006</v>
      </c>
      <c r="C56" s="13">
        <f t="shared" si="6"/>
        <v>53852024</v>
      </c>
      <c r="D56" s="13">
        <f t="shared" si="7"/>
        <v>25228000</v>
      </c>
      <c r="E56" s="13">
        <f t="shared" si="8"/>
        <v>-28624024</v>
      </c>
      <c r="F56" s="39">
        <f t="shared" si="9"/>
        <v>-0.53153107114414122</v>
      </c>
    </row>
    <row r="57" spans="1:6" x14ac:dyDescent="0.3">
      <c r="A57" s="12" t="s">
        <v>14</v>
      </c>
      <c r="B57" s="13">
        <v>865260</v>
      </c>
      <c r="C57" s="13">
        <f t="shared" si="6"/>
        <v>3461040</v>
      </c>
      <c r="D57" s="13">
        <f t="shared" si="7"/>
        <v>7242494</v>
      </c>
      <c r="E57" s="13">
        <f t="shared" si="8"/>
        <v>3781454</v>
      </c>
      <c r="F57" s="39">
        <f t="shared" si="9"/>
        <v>1.0925773755865289</v>
      </c>
    </row>
    <row r="58" spans="1:6" x14ac:dyDescent="0.3">
      <c r="A58" s="12" t="s">
        <v>15</v>
      </c>
      <c r="B58" s="13">
        <v>0</v>
      </c>
      <c r="C58" s="13">
        <f t="shared" si="6"/>
        <v>0</v>
      </c>
      <c r="D58" s="13">
        <f t="shared" si="7"/>
        <v>0</v>
      </c>
      <c r="E58" s="13">
        <f t="shared" si="8"/>
        <v>0</v>
      </c>
      <c r="F58" s="39"/>
    </row>
    <row r="59" spans="1:6" x14ac:dyDescent="0.3">
      <c r="A59" s="12" t="s">
        <v>16</v>
      </c>
      <c r="B59" s="13">
        <v>1852637</v>
      </c>
      <c r="C59" s="13">
        <f t="shared" si="6"/>
        <v>7410548</v>
      </c>
      <c r="D59" s="13">
        <f t="shared" si="7"/>
        <v>5155000</v>
      </c>
      <c r="E59" s="13">
        <f t="shared" si="8"/>
        <v>-2255548</v>
      </c>
      <c r="F59" s="39">
        <f t="shared" si="9"/>
        <v>-0.30436993323570671</v>
      </c>
    </row>
    <row r="60" spans="1:6" x14ac:dyDescent="0.3">
      <c r="A60" s="12" t="s">
        <v>17</v>
      </c>
      <c r="B60" s="13">
        <v>1987601</v>
      </c>
      <c r="C60" s="13">
        <f t="shared" si="6"/>
        <v>7950404</v>
      </c>
      <c r="D60" s="13">
        <f t="shared" si="7"/>
        <v>7077000</v>
      </c>
      <c r="E60" s="13">
        <f t="shared" si="8"/>
        <v>-873404</v>
      </c>
      <c r="F60" s="39">
        <f t="shared" si="9"/>
        <v>-0.10985655571716858</v>
      </c>
    </row>
    <row r="61" spans="1:6" x14ac:dyDescent="0.3">
      <c r="A61" s="12" t="s">
        <v>18</v>
      </c>
      <c r="B61" s="13">
        <v>7817443</v>
      </c>
      <c r="C61" s="13">
        <f t="shared" si="6"/>
        <v>31269772</v>
      </c>
      <c r="D61" s="13">
        <f t="shared" si="7"/>
        <v>21601934</v>
      </c>
      <c r="E61" s="13">
        <f t="shared" si="8"/>
        <v>-9667838</v>
      </c>
      <c r="F61" s="39">
        <f t="shared" si="9"/>
        <v>-0.30917519961450313</v>
      </c>
    </row>
    <row r="62" spans="1:6" x14ac:dyDescent="0.3">
      <c r="A62" s="12" t="s">
        <v>19</v>
      </c>
      <c r="B62" s="13">
        <v>146598</v>
      </c>
      <c r="C62" s="13">
        <f t="shared" si="6"/>
        <v>586392</v>
      </c>
      <c r="D62" s="13">
        <f t="shared" si="7"/>
        <v>0</v>
      </c>
      <c r="E62" s="13">
        <f t="shared" si="8"/>
        <v>-586392</v>
      </c>
      <c r="F62" s="39">
        <f t="shared" si="9"/>
        <v>-1</v>
      </c>
    </row>
    <row r="63" spans="1:6" ht="15" thickBot="1" x14ac:dyDescent="0.35">
      <c r="A63" s="15" t="s">
        <v>53</v>
      </c>
      <c r="B63" s="16">
        <f>SUM(B54:B62)</f>
        <v>35126868</v>
      </c>
      <c r="C63" s="41">
        <f t="shared" si="6"/>
        <v>140507472</v>
      </c>
      <c r="D63" s="41">
        <f t="shared" si="7"/>
        <v>111474400</v>
      </c>
      <c r="E63" s="41">
        <f t="shared" si="8"/>
        <v>-29033072</v>
      </c>
      <c r="F63" s="42">
        <f t="shared" si="9"/>
        <v>-0.20663009295334842</v>
      </c>
    </row>
    <row r="64" spans="1:6" ht="15" thickTop="1" x14ac:dyDescent="0.3"/>
    <row r="65" spans="1:6" ht="41.4" x14ac:dyDescent="0.3">
      <c r="A65" s="2" t="s">
        <v>50</v>
      </c>
      <c r="B65" s="2" t="s">
        <v>5</v>
      </c>
      <c r="C65" s="2" t="s">
        <v>51</v>
      </c>
      <c r="D65" s="2" t="s">
        <v>52</v>
      </c>
      <c r="E65" s="2" t="s">
        <v>54</v>
      </c>
      <c r="F65" s="2" t="s">
        <v>55</v>
      </c>
    </row>
    <row r="66" spans="1:6" x14ac:dyDescent="0.3">
      <c r="A66" s="12" t="s">
        <v>11</v>
      </c>
      <c r="B66" s="13">
        <v>1485207</v>
      </c>
      <c r="C66" s="39">
        <f>C54/C$63</f>
        <v>4.2281224730881216E-2</v>
      </c>
      <c r="D66" s="39">
        <f t="shared" ref="D66:D74" si="10">D54/D$63</f>
        <v>4.5857416590714996E-2</v>
      </c>
      <c r="E66" s="39">
        <f>D66-C66</f>
        <v>3.57619185983378E-3</v>
      </c>
      <c r="F66" s="39">
        <f>E66/C66</f>
        <v>8.4581084928266353E-2</v>
      </c>
    </row>
    <row r="67" spans="1:6" x14ac:dyDescent="0.3">
      <c r="A67" s="12" t="s">
        <v>12</v>
      </c>
      <c r="B67" s="13">
        <v>7509116</v>
      </c>
      <c r="C67" s="39">
        <f t="shared" ref="C67" si="11">C55/C$63</f>
        <v>0.21377129324481761</v>
      </c>
      <c r="D67" s="39">
        <f t="shared" si="10"/>
        <v>0.35934747350064228</v>
      </c>
      <c r="E67" s="39">
        <f t="shared" ref="E67:E75" si="12">D67-C67</f>
        <v>0.14557618025582467</v>
      </c>
      <c r="F67" s="39">
        <f t="shared" ref="F67:F69" si="13">E67/C67</f>
        <v>0.68099031467759441</v>
      </c>
    </row>
    <row r="68" spans="1:6" x14ac:dyDescent="0.3">
      <c r="A68" s="12" t="s">
        <v>13</v>
      </c>
      <c r="B68" s="13">
        <v>13463006</v>
      </c>
      <c r="C68" s="39">
        <f t="shared" ref="C68" si="14">C56/C$63</f>
        <v>0.38326804427881245</v>
      </c>
      <c r="D68" s="39">
        <f t="shared" si="10"/>
        <v>0.22631205012092462</v>
      </c>
      <c r="E68" s="39">
        <f t="shared" si="12"/>
        <v>-0.15695599415788783</v>
      </c>
      <c r="F68" s="39">
        <f t="shared" si="13"/>
        <v>-0.40952016871959329</v>
      </c>
    </row>
    <row r="69" spans="1:6" x14ac:dyDescent="0.3">
      <c r="A69" s="12" t="s">
        <v>14</v>
      </c>
      <c r="B69" s="13">
        <v>865260</v>
      </c>
      <c r="C69" s="39">
        <f t="shared" ref="C69" si="15">C57/C$63</f>
        <v>2.4632426665537048E-2</v>
      </c>
      <c r="D69" s="39">
        <f t="shared" si="10"/>
        <v>6.4970020022534325E-2</v>
      </c>
      <c r="E69" s="39">
        <f t="shared" si="12"/>
        <v>4.0337593356997277E-2</v>
      </c>
      <c r="F69" s="39">
        <f t="shared" si="13"/>
        <v>1.6375809783058504</v>
      </c>
    </row>
    <row r="70" spans="1:6" x14ac:dyDescent="0.3">
      <c r="A70" s="12" t="s">
        <v>15</v>
      </c>
      <c r="B70" s="13">
        <v>0</v>
      </c>
      <c r="C70" s="39">
        <f t="shared" ref="C70" si="16">C58/C$63</f>
        <v>0</v>
      </c>
      <c r="D70" s="39">
        <f t="shared" si="10"/>
        <v>0</v>
      </c>
      <c r="E70" s="39">
        <f t="shared" si="12"/>
        <v>0</v>
      </c>
      <c r="F70" s="39"/>
    </row>
    <row r="71" spans="1:6" x14ac:dyDescent="0.3">
      <c r="A71" s="12" t="s">
        <v>16</v>
      </c>
      <c r="B71" s="13">
        <v>1852637</v>
      </c>
      <c r="C71" s="39">
        <f t="shared" ref="C71" si="17">C59/C$63</f>
        <v>5.2741309017359586E-2</v>
      </c>
      <c r="D71" s="39">
        <f t="shared" si="10"/>
        <v>4.6243801267376185E-2</v>
      </c>
      <c r="E71" s="39">
        <f t="shared" si="12"/>
        <v>-6.4975077499834014E-3</v>
      </c>
      <c r="F71" s="39">
        <f t="shared" ref="F71:F75" si="18">E71/C71</f>
        <v>-0.12319579985860368</v>
      </c>
    </row>
    <row r="72" spans="1:6" x14ac:dyDescent="0.3">
      <c r="A72" s="12" t="s">
        <v>17</v>
      </c>
      <c r="B72" s="13">
        <v>1987601</v>
      </c>
      <c r="C72" s="39">
        <f t="shared" ref="C72" si="19">C60/C$63</f>
        <v>5.6583496143180201E-2</v>
      </c>
      <c r="D72" s="39">
        <f t="shared" si="10"/>
        <v>6.3485428044465816E-2</v>
      </c>
      <c r="E72" s="39">
        <f t="shared" si="12"/>
        <v>6.9019319012856156E-3</v>
      </c>
      <c r="F72" s="39">
        <f t="shared" si="18"/>
        <v>0.12197782695895648</v>
      </c>
    </row>
    <row r="73" spans="1:6" x14ac:dyDescent="0.3">
      <c r="A73" s="12" t="s">
        <v>18</v>
      </c>
      <c r="B73" s="13">
        <v>7817443</v>
      </c>
      <c r="C73" s="39">
        <f t="shared" ref="C73" si="20">C61/C$63</f>
        <v>0.2225488193254235</v>
      </c>
      <c r="D73" s="39">
        <f t="shared" si="10"/>
        <v>0.19378381045334175</v>
      </c>
      <c r="E73" s="39">
        <f t="shared" si="12"/>
        <v>-2.8765008872081749E-2</v>
      </c>
      <c r="F73" s="39">
        <f t="shared" si="18"/>
        <v>-0.12925257909375795</v>
      </c>
    </row>
    <row r="74" spans="1:6" x14ac:dyDescent="0.3">
      <c r="A74" s="12" t="s">
        <v>19</v>
      </c>
      <c r="B74" s="13">
        <v>146598</v>
      </c>
      <c r="C74" s="39">
        <f t="shared" ref="C74" si="21">C62/C$63</f>
        <v>4.1733865939883969E-3</v>
      </c>
      <c r="D74" s="39">
        <f t="shared" si="10"/>
        <v>0</v>
      </c>
      <c r="E74" s="39">
        <f t="shared" si="12"/>
        <v>-4.1733865939883969E-3</v>
      </c>
      <c r="F74" s="39">
        <f t="shared" si="18"/>
        <v>-1</v>
      </c>
    </row>
    <row r="75" spans="1:6" ht="15" thickBot="1" x14ac:dyDescent="0.35">
      <c r="A75" s="15" t="s">
        <v>53</v>
      </c>
      <c r="B75" s="16">
        <f>SUM(B66:B74)</f>
        <v>35126868</v>
      </c>
      <c r="C75" s="42">
        <f>SUM(C66:C74)</f>
        <v>1</v>
      </c>
      <c r="D75" s="42">
        <f>SUM(D66:D74)</f>
        <v>1</v>
      </c>
      <c r="E75" s="42">
        <f t="shared" si="12"/>
        <v>0</v>
      </c>
      <c r="F75" s="42">
        <f t="shared" si="18"/>
        <v>0</v>
      </c>
    </row>
    <row r="76" spans="1:6" ht="15" thickTop="1" x14ac:dyDescent="0.3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workbookViewId="0">
      <selection activeCell="A143" sqref="A143:F153"/>
    </sheetView>
  </sheetViews>
  <sheetFormatPr defaultRowHeight="14.4" x14ac:dyDescent="0.3"/>
  <cols>
    <col min="1" max="1" width="33.109375" customWidth="1"/>
    <col min="2" max="2" width="8.88671875" customWidth="1"/>
    <col min="3" max="3" width="14.33203125" customWidth="1"/>
    <col min="4" max="4" width="10.44140625" customWidth="1"/>
    <col min="5" max="5" width="9.6640625" customWidth="1"/>
    <col min="6" max="6" width="9.5546875" customWidth="1"/>
    <col min="11" max="11" width="10.109375" customWidth="1"/>
    <col min="12" max="12" width="9.44140625" customWidth="1"/>
    <col min="13" max="13" width="10" customWidth="1"/>
    <col min="15" max="15" width="10.109375" customWidth="1"/>
    <col min="16" max="16" width="9.44140625" customWidth="1"/>
    <col min="17" max="19" width="9.77734375" customWidth="1"/>
    <col min="20" max="20" width="9.6640625" customWidth="1"/>
    <col min="22" max="22" width="10.33203125" customWidth="1"/>
    <col min="23" max="23" width="10.109375" customWidth="1"/>
  </cols>
  <sheetData>
    <row r="1" spans="1:23" ht="27.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34</v>
      </c>
      <c r="T1" s="2" t="s">
        <v>35</v>
      </c>
      <c r="U1" s="2" t="s">
        <v>36</v>
      </c>
      <c r="V1" s="2" t="s">
        <v>37</v>
      </c>
      <c r="W1" s="11" t="s">
        <v>38</v>
      </c>
    </row>
    <row r="2" spans="1:23" x14ac:dyDescent="0.3">
      <c r="A2" s="12" t="s">
        <v>11</v>
      </c>
      <c r="B2" s="12" t="s">
        <v>39</v>
      </c>
      <c r="C2" s="13">
        <f>SUM([1]Month!C10:E10)</f>
        <v>0</v>
      </c>
      <c r="D2" s="13">
        <f>SUM([1]Month!F10:H10)</f>
        <v>0</v>
      </c>
      <c r="E2" s="13">
        <f>SUM([1]Month!I10:K10)</f>
        <v>0</v>
      </c>
      <c r="F2" s="13">
        <f>SUM([1]Month!L10:N10)</f>
        <v>0</v>
      </c>
      <c r="G2" s="13">
        <f>SUM([1]Month!O10:Q10)</f>
        <v>0</v>
      </c>
      <c r="H2" s="13">
        <f>SUM([1]Month!R10:T10)</f>
        <v>0</v>
      </c>
      <c r="I2" s="13">
        <f>SUM([1]Month!U10:W10)</f>
        <v>0</v>
      </c>
      <c r="J2" s="13">
        <f>SUM([1]Month!X10:Z10)</f>
        <v>0</v>
      </c>
      <c r="K2" s="13">
        <f>SUM([1]Month!AA10:AC10)</f>
        <v>1352126</v>
      </c>
      <c r="L2" s="13">
        <f>SUM([1]Month!AD10:AF10)</f>
        <v>1824420</v>
      </c>
      <c r="M2" s="13">
        <f>SUM([1]Month!AG10:AI10)</f>
        <v>1386967</v>
      </c>
      <c r="N2" s="13">
        <f>SUM([1]Month!AJ10:AL10)</f>
        <v>2114610</v>
      </c>
      <c r="O2" s="13">
        <f>SUM([1]Month!AM10:AO10)</f>
        <v>1485207</v>
      </c>
      <c r="P2" s="13">
        <f>SUM([1]Month!AP10:AR10)</f>
        <v>1547690</v>
      </c>
      <c r="Q2" s="13">
        <f>SUM([1]Month!AS10:AU10)</f>
        <v>564830</v>
      </c>
      <c r="R2" s="13">
        <f>SUM([1]Month!AV10:AX10)</f>
        <v>1501416</v>
      </c>
      <c r="S2" s="13">
        <f>SUM([1]Month!AY10:BA10)</f>
        <v>1432928</v>
      </c>
      <c r="T2" s="13">
        <f>SUM([1]Month!BB10:BD10)</f>
        <v>1070000</v>
      </c>
      <c r="U2" s="13">
        <f>SUM([1]Month!BE10:BG10)</f>
        <v>1200000</v>
      </c>
      <c r="V2" s="13">
        <f>SUM([1]Month!BH10:BJ10)</f>
        <v>1409000</v>
      </c>
      <c r="W2" s="14">
        <f>AVERAGE(K2:R2)</f>
        <v>1472158.25</v>
      </c>
    </row>
    <row r="3" spans="1:23" x14ac:dyDescent="0.3">
      <c r="A3" s="12" t="s">
        <v>12</v>
      </c>
      <c r="B3" s="12" t="s">
        <v>39</v>
      </c>
      <c r="C3" s="13">
        <f>SUM([1]Month!C11:E11)</f>
        <v>0</v>
      </c>
      <c r="D3" s="13">
        <f>SUM([1]Month!F11:H11)</f>
        <v>0</v>
      </c>
      <c r="E3" s="13">
        <f>SUM([1]Month!I11:K11)</f>
        <v>0</v>
      </c>
      <c r="F3" s="13">
        <f>SUM([1]Month!L11:N11)</f>
        <v>0</v>
      </c>
      <c r="G3" s="13">
        <f>SUM([1]Month!O11:Q11)</f>
        <v>0</v>
      </c>
      <c r="H3" s="13">
        <f>SUM([1]Month!R11:T11)</f>
        <v>0</v>
      </c>
      <c r="I3" s="13">
        <f>SUM([1]Month!U11:W11)</f>
        <v>0</v>
      </c>
      <c r="J3" s="13">
        <f>SUM([1]Month!X11:Z11)</f>
        <v>0</v>
      </c>
      <c r="K3" s="13">
        <f>SUM([1]Month!AA11:AC11)</f>
        <v>6409653</v>
      </c>
      <c r="L3" s="13">
        <f>SUM([1]Month!AD11:AF11)</f>
        <v>7261752</v>
      </c>
      <c r="M3" s="13">
        <f>SUM([1]Month!AG11:AI11)</f>
        <v>9543371</v>
      </c>
      <c r="N3" s="13">
        <f>SUM([1]Month!AJ11:AL11)</f>
        <v>8509159</v>
      </c>
      <c r="O3" s="13">
        <f>SUM([1]Month!AM11:AO11)</f>
        <v>7509116</v>
      </c>
      <c r="P3" s="13">
        <f>SUM([1]Month!AP11:AR11)</f>
        <v>8418818</v>
      </c>
      <c r="Q3" s="13">
        <f>SUM([1]Month!AS11:AU11)</f>
        <v>10997746</v>
      </c>
      <c r="R3" s="13">
        <f>SUM([1]Month!AV11:AX11)</f>
        <v>8318141</v>
      </c>
      <c r="S3" s="13">
        <f>SUM([1]Month!AY11:BA11)</f>
        <v>9938904</v>
      </c>
      <c r="T3" s="13">
        <f>SUM([1]Month!BB11:BD11)</f>
        <v>11402410</v>
      </c>
      <c r="U3" s="13">
        <f>SUM([1]Month!BE11:BG11)</f>
        <v>8151911</v>
      </c>
      <c r="V3" s="13">
        <f>SUM([1]Month!BH11:BJ11)</f>
        <v>10564819</v>
      </c>
      <c r="W3" s="14">
        <f t="shared" ref="W3:W22" si="0">AVERAGE(K3:R3)</f>
        <v>8370969.5</v>
      </c>
    </row>
    <row r="4" spans="1:23" x14ac:dyDescent="0.3">
      <c r="A4" s="12" t="s">
        <v>13</v>
      </c>
      <c r="B4" s="12" t="s">
        <v>39</v>
      </c>
      <c r="C4" s="13">
        <f>SUM([1]Month!C12:E12)</f>
        <v>0</v>
      </c>
      <c r="D4" s="13">
        <f>SUM([1]Month!F12:H12)</f>
        <v>0</v>
      </c>
      <c r="E4" s="13">
        <f>SUM([1]Month!I12:K12)</f>
        <v>0</v>
      </c>
      <c r="F4" s="13">
        <f>SUM([1]Month!L12:N12)</f>
        <v>0</v>
      </c>
      <c r="G4" s="13">
        <f>SUM([1]Month!O12:Q12)</f>
        <v>0</v>
      </c>
      <c r="H4" s="13">
        <f>SUM([1]Month!R12:T12)</f>
        <v>0</v>
      </c>
      <c r="I4" s="13">
        <f>SUM([1]Month!U12:W12)</f>
        <v>0</v>
      </c>
      <c r="J4" s="13">
        <f>SUM([1]Month!X12:Z12)</f>
        <v>0</v>
      </c>
      <c r="K4" s="13">
        <f>SUM([1]Month!AA12:AC12)</f>
        <v>12083099</v>
      </c>
      <c r="L4" s="13">
        <f>SUM([1]Month!AD12:AF12)</f>
        <v>4276803</v>
      </c>
      <c r="M4" s="13">
        <f>SUM([1]Month!AG12:AI12)</f>
        <v>10381561</v>
      </c>
      <c r="N4" s="13">
        <f>SUM([1]Month!AJ12:AL12)</f>
        <v>8024287</v>
      </c>
      <c r="O4" s="13">
        <f>SUM([1]Month!AM12:AO12)</f>
        <v>13463006</v>
      </c>
      <c r="P4" s="13">
        <f>SUM([1]Month!AP12:AR12)</f>
        <v>5574111</v>
      </c>
      <c r="Q4" s="13">
        <f>SUM([1]Month!AS12:AU12)</f>
        <v>4469709</v>
      </c>
      <c r="R4" s="13">
        <f>SUM([1]Month!AV12:AX12)</f>
        <v>10337574</v>
      </c>
      <c r="S4" s="13">
        <f>SUM([1]Month!AY12:BA12)</f>
        <v>7450749</v>
      </c>
      <c r="T4" s="13">
        <f>SUM([1]Month!BB12:BD12)</f>
        <v>8375749</v>
      </c>
      <c r="U4" s="13">
        <f>SUM([1]Month!BE12:BG12)</f>
        <v>5750749</v>
      </c>
      <c r="V4" s="13">
        <f>SUM([1]Month!BH12:BJ12)</f>
        <v>3650753</v>
      </c>
      <c r="W4" s="14">
        <f t="shared" si="0"/>
        <v>8576268.75</v>
      </c>
    </row>
    <row r="5" spans="1:23" x14ac:dyDescent="0.3">
      <c r="A5" s="12" t="s">
        <v>14</v>
      </c>
      <c r="B5" s="12" t="s">
        <v>39</v>
      </c>
      <c r="C5" s="13">
        <f>SUM([1]Month!C13:E13)</f>
        <v>0</v>
      </c>
      <c r="D5" s="13">
        <f>SUM([1]Month!F13:H13)</f>
        <v>0</v>
      </c>
      <c r="E5" s="13">
        <f>SUM([1]Month!I13:K13)</f>
        <v>0</v>
      </c>
      <c r="F5" s="13">
        <f>SUM([1]Month!L13:N13)</f>
        <v>0</v>
      </c>
      <c r="G5" s="13">
        <f>SUM([1]Month!O13:Q13)</f>
        <v>0</v>
      </c>
      <c r="H5" s="13">
        <f>SUM([1]Month!R13:T13)</f>
        <v>0</v>
      </c>
      <c r="I5" s="13">
        <f>SUM([1]Month!U13:W13)</f>
        <v>0</v>
      </c>
      <c r="J5" s="13">
        <f>SUM([1]Month!X13:Z13)</f>
        <v>0</v>
      </c>
      <c r="K5" s="13">
        <f>SUM([1]Month!AA13:AC13)</f>
        <v>2293487</v>
      </c>
      <c r="L5" s="13">
        <f>SUM([1]Month!AD13:AF13)</f>
        <v>1337117</v>
      </c>
      <c r="M5" s="13">
        <f>SUM([1]Month!AG13:AI13)</f>
        <v>783123</v>
      </c>
      <c r="N5" s="13">
        <f>SUM([1]Month!AJ13:AL13)</f>
        <v>1464871</v>
      </c>
      <c r="O5" s="13">
        <f>SUM([1]Month!AM13:AO13)</f>
        <v>865260</v>
      </c>
      <c r="P5" s="13">
        <f>SUM([1]Month!AP13:AR13)</f>
        <v>900512</v>
      </c>
      <c r="Q5" s="13">
        <f>SUM([1]Month!AS13:AU13)</f>
        <v>677687</v>
      </c>
      <c r="R5" s="13">
        <f>SUM([1]Month!AV13:AX13)</f>
        <v>816598</v>
      </c>
      <c r="S5" s="13">
        <f>SUM([1]Month!AY13:BA13)</f>
        <v>1317238</v>
      </c>
      <c r="T5" s="13">
        <f>SUM([1]Month!BB13:BD13)</f>
        <v>1727158</v>
      </c>
      <c r="U5" s="13">
        <f>SUM([1]Month!BE13:BG13)</f>
        <v>1676019</v>
      </c>
      <c r="V5" s="13">
        <f>SUM([1]Month!BH13:BJ13)</f>
        <v>2522079</v>
      </c>
      <c r="W5" s="14">
        <f t="shared" si="0"/>
        <v>1142331.875</v>
      </c>
    </row>
    <row r="6" spans="1:23" x14ac:dyDescent="0.3">
      <c r="A6" s="12" t="s">
        <v>15</v>
      </c>
      <c r="B6" s="12" t="s">
        <v>39</v>
      </c>
      <c r="C6" s="13">
        <f>SUM([1]Month!C14:E14)</f>
        <v>0</v>
      </c>
      <c r="D6" s="13">
        <f>SUM([1]Month!F14:H14)</f>
        <v>0</v>
      </c>
      <c r="E6" s="13">
        <f>SUM([1]Month!I14:K14)</f>
        <v>0</v>
      </c>
      <c r="F6" s="13">
        <f>SUM([1]Month!L14:N14)</f>
        <v>0</v>
      </c>
      <c r="G6" s="13">
        <f>SUM([1]Month!O14:Q14)</f>
        <v>0</v>
      </c>
      <c r="H6" s="13">
        <f>SUM([1]Month!R14:T14)</f>
        <v>0</v>
      </c>
      <c r="I6" s="13">
        <f>SUM([1]Month!U14:W14)</f>
        <v>0</v>
      </c>
      <c r="J6" s="13">
        <f>SUM([1]Month!X14:Z14)</f>
        <v>0</v>
      </c>
      <c r="K6" s="13">
        <f>SUM([1]Month!AA14:AC14)</f>
        <v>0</v>
      </c>
      <c r="L6" s="13">
        <f>SUM([1]Month!AD14:AF14)</f>
        <v>10995</v>
      </c>
      <c r="M6" s="13">
        <f>SUM([1]Month!AG14:AI14)</f>
        <v>0</v>
      </c>
      <c r="N6" s="13">
        <f>SUM([1]Month!AJ14:AL14)</f>
        <v>0</v>
      </c>
      <c r="O6" s="13">
        <f>SUM([1]Month!AM14:AO14)</f>
        <v>0</v>
      </c>
      <c r="P6" s="13">
        <f>SUM([1]Month!AP14:AR14)</f>
        <v>0</v>
      </c>
      <c r="Q6" s="13">
        <f>SUM([1]Month!AS14:AU14)</f>
        <v>0</v>
      </c>
      <c r="R6" s="13">
        <f>SUM([1]Month!AV14:AX14)</f>
        <v>0</v>
      </c>
      <c r="S6" s="13">
        <f>SUM([1]Month!AY14:BA14)</f>
        <v>0</v>
      </c>
      <c r="T6" s="13">
        <f>SUM([1]Month!BB14:BD14)</f>
        <v>0</v>
      </c>
      <c r="U6" s="13">
        <f>SUM([1]Month!BE14:BG14)</f>
        <v>0</v>
      </c>
      <c r="V6" s="13">
        <f>SUM([1]Month!BH14:BJ14)</f>
        <v>0</v>
      </c>
      <c r="W6" s="14">
        <f t="shared" si="0"/>
        <v>1374.375</v>
      </c>
    </row>
    <row r="7" spans="1:23" x14ac:dyDescent="0.3">
      <c r="A7" s="12" t="s">
        <v>16</v>
      </c>
      <c r="B7" s="12" t="s">
        <v>39</v>
      </c>
      <c r="C7" s="13">
        <f>SUM([1]Month!C15:E15)</f>
        <v>0</v>
      </c>
      <c r="D7" s="13">
        <f>SUM([1]Month!F15:H15)</f>
        <v>0</v>
      </c>
      <c r="E7" s="13">
        <f>SUM([1]Month!I15:K15)</f>
        <v>0</v>
      </c>
      <c r="F7" s="13">
        <f>SUM([1]Month!L15:N15)</f>
        <v>0</v>
      </c>
      <c r="G7" s="13">
        <f>SUM([1]Month!O15:Q15)</f>
        <v>0</v>
      </c>
      <c r="H7" s="13">
        <f>SUM([1]Month!R15:T15)</f>
        <v>0</v>
      </c>
      <c r="I7" s="13">
        <f>SUM([1]Month!U15:W15)</f>
        <v>0</v>
      </c>
      <c r="J7" s="13">
        <f>SUM([1]Month!X15:Z15)</f>
        <v>0</v>
      </c>
      <c r="K7" s="13">
        <f>SUM([1]Month!AA15:AC15)</f>
        <v>1894834</v>
      </c>
      <c r="L7" s="13">
        <f>SUM([1]Month!AD15:AF15)</f>
        <v>1099987</v>
      </c>
      <c r="M7" s="13">
        <f>SUM([1]Month!AG15:AI15)</f>
        <v>1589760</v>
      </c>
      <c r="N7" s="13">
        <f>SUM([1]Month!AJ15:AL15)</f>
        <v>2040526</v>
      </c>
      <c r="O7" s="13">
        <f>SUM([1]Month!AM15:AO15)</f>
        <v>1852637</v>
      </c>
      <c r="P7" s="13">
        <f>SUM([1]Month!AP15:AR15)</f>
        <v>1996534</v>
      </c>
      <c r="Q7" s="13">
        <f>SUM([1]Month!AS15:AU15)</f>
        <v>1646721</v>
      </c>
      <c r="R7" s="13">
        <f>SUM([1]Month!AV15:AX15)</f>
        <v>1801221</v>
      </c>
      <c r="S7" s="13">
        <f>SUM([1]Month!AY15:BA15)</f>
        <v>1285000</v>
      </c>
      <c r="T7" s="13">
        <f>SUM([1]Month!BB15:BD15)</f>
        <v>1285000</v>
      </c>
      <c r="U7" s="13">
        <f>SUM([1]Month!BE15:BG15)</f>
        <v>1285000</v>
      </c>
      <c r="V7" s="13">
        <f>SUM([1]Month!BH15:BJ15)</f>
        <v>1300000</v>
      </c>
      <c r="W7" s="14">
        <f t="shared" si="0"/>
        <v>1740277.5</v>
      </c>
    </row>
    <row r="8" spans="1:23" x14ac:dyDescent="0.3">
      <c r="A8" s="12" t="s">
        <v>17</v>
      </c>
      <c r="B8" s="12" t="s">
        <v>39</v>
      </c>
      <c r="C8" s="13">
        <f>SUM([1]Month!C16:E16)</f>
        <v>0</v>
      </c>
      <c r="D8" s="13">
        <f>SUM([1]Month!F16:H16)</f>
        <v>0</v>
      </c>
      <c r="E8" s="13">
        <f>SUM([1]Month!I16:K16)</f>
        <v>0</v>
      </c>
      <c r="F8" s="13">
        <f>SUM([1]Month!L16:N16)</f>
        <v>0</v>
      </c>
      <c r="G8" s="13">
        <f>SUM([1]Month!O16:Q16)</f>
        <v>0</v>
      </c>
      <c r="H8" s="13">
        <f>SUM([1]Month!R16:T16)</f>
        <v>0</v>
      </c>
      <c r="I8" s="13">
        <f>SUM([1]Month!U16:W16)</f>
        <v>0</v>
      </c>
      <c r="J8" s="13">
        <f>SUM([1]Month!X16:Z16)</f>
        <v>0</v>
      </c>
      <c r="K8" s="13">
        <f>SUM([1]Month!AA16:AC16)</f>
        <v>1058925</v>
      </c>
      <c r="L8" s="13">
        <f>SUM([1]Month!AD16:AF16)</f>
        <v>766595</v>
      </c>
      <c r="M8" s="13">
        <f>SUM([1]Month!AG16:AI16)</f>
        <v>856192</v>
      </c>
      <c r="N8" s="13">
        <f>SUM([1]Month!AJ16:AL16)</f>
        <v>1541691</v>
      </c>
      <c r="O8" s="13">
        <f>SUM([1]Month!AM16:AO16)</f>
        <v>1987601</v>
      </c>
      <c r="P8" s="13">
        <f>SUM([1]Month!AP16:AR16)</f>
        <v>599296</v>
      </c>
      <c r="Q8" s="13">
        <f>SUM([1]Month!AS16:AU16)</f>
        <v>1448962</v>
      </c>
      <c r="R8" s="13">
        <f>SUM([1]Month!AV16:AX16)</f>
        <v>1218933</v>
      </c>
      <c r="S8" s="13">
        <f>SUM([1]Month!AY16:BA16)</f>
        <v>1775250</v>
      </c>
      <c r="T8" s="13">
        <f>SUM([1]Month!BB16:BD16)</f>
        <v>1775250</v>
      </c>
      <c r="U8" s="13">
        <f>SUM([1]Month!BE16:BG16)</f>
        <v>1775250</v>
      </c>
      <c r="V8" s="13">
        <f>SUM([1]Month!BH16:BJ16)</f>
        <v>1751250</v>
      </c>
      <c r="W8" s="14">
        <f t="shared" si="0"/>
        <v>1184774.375</v>
      </c>
    </row>
    <row r="9" spans="1:23" x14ac:dyDescent="0.3">
      <c r="A9" s="12" t="s">
        <v>18</v>
      </c>
      <c r="B9" s="12" t="s">
        <v>39</v>
      </c>
      <c r="C9" s="13">
        <f>SUM([1]Month!C17:E17)</f>
        <v>0</v>
      </c>
      <c r="D9" s="13">
        <f>SUM([1]Month!F17:H17)</f>
        <v>0</v>
      </c>
      <c r="E9" s="13">
        <f>SUM([1]Month!I17:K17)</f>
        <v>0</v>
      </c>
      <c r="F9" s="13">
        <f>SUM([1]Month!L17:N17)</f>
        <v>0</v>
      </c>
      <c r="G9" s="13">
        <f>SUM([1]Month!O17:Q17)</f>
        <v>0</v>
      </c>
      <c r="H9" s="13">
        <f>SUM([1]Month!R17:T17)</f>
        <v>0</v>
      </c>
      <c r="I9" s="13">
        <f>SUM([1]Month!U17:W17)</f>
        <v>0</v>
      </c>
      <c r="J9" s="13">
        <f>SUM([1]Month!X17:Z17)</f>
        <v>0</v>
      </c>
      <c r="K9" s="13">
        <f>SUM([1]Month!AA17:AC17)</f>
        <v>3823039</v>
      </c>
      <c r="L9" s="13">
        <f>SUM([1]Month!AD17:AF17)</f>
        <v>3674950</v>
      </c>
      <c r="M9" s="13">
        <f>SUM([1]Month!AG17:AI17)</f>
        <v>2856402</v>
      </c>
      <c r="N9" s="13">
        <f>SUM([1]Month!AJ17:AL17)</f>
        <v>2435468</v>
      </c>
      <c r="O9" s="13">
        <f>SUM([1]Month!AM17:AO17)</f>
        <v>7817443</v>
      </c>
      <c r="P9" s="13">
        <f>SUM([1]Month!AP17:AR17)</f>
        <v>6801754</v>
      </c>
      <c r="Q9" s="13">
        <f>SUM([1]Month!AS17:AU17)</f>
        <v>4714835</v>
      </c>
      <c r="R9" s="13">
        <f>SUM([1]Month!AV17:AX17)</f>
        <v>5410153</v>
      </c>
      <c r="S9" s="13">
        <f>SUM([1]Month!AY17:BA17)</f>
        <v>5460244</v>
      </c>
      <c r="T9" s="13">
        <f>SUM([1]Month!BB17:BD17)</f>
        <v>5599689</v>
      </c>
      <c r="U9" s="13">
        <f>SUM([1]Month!BE17:BG17)</f>
        <v>5599689</v>
      </c>
      <c r="V9" s="13">
        <f>SUM([1]Month!BH17:BJ17)</f>
        <v>4942312</v>
      </c>
      <c r="W9" s="14">
        <f t="shared" si="0"/>
        <v>4691755.5</v>
      </c>
    </row>
    <row r="10" spans="1:23" x14ac:dyDescent="0.3">
      <c r="A10" s="12" t="s">
        <v>19</v>
      </c>
      <c r="B10" s="12" t="s">
        <v>39</v>
      </c>
      <c r="C10" s="13">
        <f>SUM([1]Month!C18:E18)</f>
        <v>0</v>
      </c>
      <c r="D10" s="13">
        <f>SUM([1]Month!F18:H18)</f>
        <v>0</v>
      </c>
      <c r="E10" s="13">
        <f>SUM([1]Month!I18:K18)</f>
        <v>0</v>
      </c>
      <c r="F10" s="13">
        <f>SUM([1]Month!L18:N18)</f>
        <v>0</v>
      </c>
      <c r="G10" s="13">
        <f>SUM([1]Month!O18:Q18)</f>
        <v>0</v>
      </c>
      <c r="H10" s="13">
        <f>SUM([1]Month!R18:T18)</f>
        <v>0</v>
      </c>
      <c r="I10" s="13">
        <f>SUM([1]Month!U18:W18)</f>
        <v>0</v>
      </c>
      <c r="J10" s="13">
        <f>SUM([1]Month!X18:Z18)</f>
        <v>0</v>
      </c>
      <c r="K10" s="13">
        <f>SUM([1]Month!AA18:AC18)</f>
        <v>0</v>
      </c>
      <c r="L10" s="13">
        <f>SUM([1]Month!AD18:AF18)</f>
        <v>0</v>
      </c>
      <c r="M10" s="13">
        <f>SUM([1]Month!AG18:AI18)</f>
        <v>0</v>
      </c>
      <c r="N10" s="13">
        <f>SUM([1]Month!AJ18:AL18)</f>
        <v>2027584</v>
      </c>
      <c r="O10" s="13">
        <f>SUM([1]Month!AM18:AO18)</f>
        <v>146598</v>
      </c>
      <c r="P10" s="13">
        <f>SUM([1]Month!AP18:AR18)</f>
        <v>79204</v>
      </c>
      <c r="Q10" s="13">
        <f>SUM([1]Month!AS18:AU18)</f>
        <v>48153</v>
      </c>
      <c r="R10" s="13">
        <f>SUM([1]Month!AV18:AX18)</f>
        <v>44711</v>
      </c>
      <c r="S10" s="13">
        <f>SUM([1]Month!AY18:BA18)</f>
        <v>0</v>
      </c>
      <c r="T10" s="13">
        <f>SUM([1]Month!BB18:BD18)</f>
        <v>0</v>
      </c>
      <c r="U10" s="13">
        <f>SUM([1]Month!BE18:BG18)</f>
        <v>0</v>
      </c>
      <c r="V10" s="13">
        <f>SUM([1]Month!BH18:BJ18)</f>
        <v>0</v>
      </c>
      <c r="W10" s="14">
        <f t="shared" si="0"/>
        <v>293281.25</v>
      </c>
    </row>
    <row r="11" spans="1:23" ht="15" thickBot="1" x14ac:dyDescent="0.35">
      <c r="A11" s="15" t="s">
        <v>40</v>
      </c>
      <c r="B11" s="15" t="s">
        <v>39</v>
      </c>
      <c r="C11" s="16">
        <f>SUM([1]Month!C38:E38)</f>
        <v>0</v>
      </c>
      <c r="D11" s="16">
        <f>SUM([1]Month!F38:H38)</f>
        <v>0</v>
      </c>
      <c r="E11" s="16">
        <f>SUM([1]Month!I38:K38)</f>
        <v>0</v>
      </c>
      <c r="F11" s="16">
        <f>SUM([1]Month!L38:N38)</f>
        <v>0</v>
      </c>
      <c r="G11" s="16">
        <f>SUM([1]Month!O38:Q38)</f>
        <v>0</v>
      </c>
      <c r="H11" s="16">
        <f>SUM([1]Month!R38:T38)</f>
        <v>0</v>
      </c>
      <c r="I11" s="16">
        <f>SUM([1]Month!U38:W38)</f>
        <v>0</v>
      </c>
      <c r="J11" s="16">
        <f>SUM([1]Month!X38:Z38)</f>
        <v>0</v>
      </c>
      <c r="K11" s="16">
        <f>SUM([1]Month!AA38:AC38)</f>
        <v>28915163</v>
      </c>
      <c r="L11" s="16">
        <f>SUM([1]Month!AD38:AF38)</f>
        <v>20252619</v>
      </c>
      <c r="M11" s="16">
        <f>SUM([1]Month!AG38:AI38)</f>
        <v>27397376</v>
      </c>
      <c r="N11" s="16">
        <f>SUM([1]Month!AJ38:AL38)</f>
        <v>28158196</v>
      </c>
      <c r="O11" s="16">
        <f>SUM([1]Month!AM38:AO38)</f>
        <v>35126868</v>
      </c>
      <c r="P11" s="16">
        <f>SUM([1]Month!AP38:AR38)</f>
        <v>25917919</v>
      </c>
      <c r="Q11" s="16">
        <f>SUM([1]Month!AS38:AU38)</f>
        <v>24568643</v>
      </c>
      <c r="R11" s="16">
        <f>SUM([1]Month!AV38:AX38)</f>
        <v>29448747</v>
      </c>
      <c r="S11" s="16">
        <f>SUM([1]Month!AY38:BA38)</f>
        <v>28660313</v>
      </c>
      <c r="T11" s="16">
        <f>SUM([1]Month!BB38:BD38)</f>
        <v>31235256</v>
      </c>
      <c r="U11" s="16">
        <f>SUM([1]Month!BE38:BG38)</f>
        <v>25438618</v>
      </c>
      <c r="V11" s="16">
        <f>SUM([1]Month!BH38:BJ38)</f>
        <v>26140213</v>
      </c>
      <c r="W11" s="17">
        <f t="shared" si="0"/>
        <v>27473191.375</v>
      </c>
    </row>
    <row r="12" spans="1:23" ht="15" thickTop="1" x14ac:dyDescent="0.3">
      <c r="A12" s="18" t="s">
        <v>21</v>
      </c>
      <c r="B12" s="18"/>
      <c r="C12" s="19">
        <f>SUM([1]Month!C40:E40)</f>
        <v>366713</v>
      </c>
      <c r="D12" s="19">
        <f>SUM([1]Month!F40:H40)</f>
        <v>390459</v>
      </c>
      <c r="E12" s="19">
        <f>SUM([1]Month!I40:K40)</f>
        <v>400657</v>
      </c>
      <c r="F12" s="19">
        <f>SUM([1]Month!L40:N40)</f>
        <v>346255</v>
      </c>
      <c r="G12" s="19">
        <f>SUM([1]Month!O40:Q40)</f>
        <v>284360</v>
      </c>
      <c r="H12" s="19">
        <f>SUM([1]Month!R40:T40)</f>
        <v>353051</v>
      </c>
      <c r="I12" s="19">
        <f>SUM([1]Month!U40:W40)</f>
        <v>337792</v>
      </c>
      <c r="J12" s="19">
        <f>SUM([1]Month!X40:Z40)</f>
        <v>314919</v>
      </c>
      <c r="K12" s="19">
        <f>SUM([1]Month!AA40:AC40)</f>
        <v>342955</v>
      </c>
      <c r="L12" s="19">
        <f>SUM([1]Month!AD40:AF40)</f>
        <v>364752</v>
      </c>
      <c r="M12" s="19">
        <f>SUM([1]Month!AG40:AI40)</f>
        <v>384691</v>
      </c>
      <c r="N12" s="19">
        <f>SUM([1]Month!AJ40:AL40)</f>
        <v>364837</v>
      </c>
      <c r="O12" s="19">
        <f>SUM([1]Month!AM40:AO40)</f>
        <v>529592</v>
      </c>
      <c r="P12" s="19">
        <f>SUM([1]Month!AP40:AR40)</f>
        <v>564699</v>
      </c>
      <c r="Q12" s="19">
        <f>SUM([1]Month!AS40:AU40)</f>
        <v>507628</v>
      </c>
      <c r="R12" s="19">
        <f>SUM([1]Month!AV40:AX40)</f>
        <v>457856</v>
      </c>
      <c r="S12" s="19">
        <f>SUM([1]Month!AY40:BA40)</f>
        <v>0</v>
      </c>
      <c r="T12" s="19">
        <f>SUM([1]Month!BB40:BD40)</f>
        <v>0</v>
      </c>
      <c r="U12" s="19">
        <f>SUM([1]Month!BE40:BG40)</f>
        <v>0</v>
      </c>
      <c r="V12" s="19">
        <f>SUM([1]Month!BH40:BJ40)</f>
        <v>0</v>
      </c>
      <c r="W12" s="20">
        <f t="shared" si="0"/>
        <v>439626.25</v>
      </c>
    </row>
    <row r="13" spans="1:23" x14ac:dyDescent="0.3">
      <c r="A13" s="18" t="s">
        <v>22</v>
      </c>
      <c r="B13" s="18"/>
      <c r="C13" s="19">
        <f>SUM([1]Month!C41:E41)</f>
        <v>2393548.0100000002</v>
      </c>
      <c r="D13" s="19">
        <f>SUM([1]Month!F41:H41)</f>
        <v>2833098.5700000003</v>
      </c>
      <c r="E13" s="19">
        <f>SUM([1]Month!I41:K41)</f>
        <v>2805511.71</v>
      </c>
      <c r="F13" s="19">
        <f>SUM([1]Month!L41:N41)</f>
        <v>2550892.29</v>
      </c>
      <c r="G13" s="19">
        <f>SUM([1]Month!O41:Q41)</f>
        <v>2562665.71</v>
      </c>
      <c r="H13" s="19">
        <f>SUM([1]Month!R41:T41)</f>
        <v>2630551.15</v>
      </c>
      <c r="I13" s="19">
        <f>SUM([1]Month!U41:W41)</f>
        <v>2642841.15</v>
      </c>
      <c r="J13" s="19">
        <f>SUM([1]Month!X41:Z41)</f>
        <v>2642361.71</v>
      </c>
      <c r="K13" s="19">
        <f>SUM([1]Month!AA41:AC41)</f>
        <v>2811694.29</v>
      </c>
      <c r="L13" s="19">
        <f>SUM([1]Month!AD41:AF41)</f>
        <v>2600774.2799999998</v>
      </c>
      <c r="M13" s="19">
        <f>SUM([1]Month!AG41:AI41)</f>
        <v>2495415.4300000002</v>
      </c>
      <c r="N13" s="19">
        <f>SUM([1]Month!AJ41:AL41)</f>
        <v>2053195.43</v>
      </c>
      <c r="O13" s="19">
        <f>SUM([1]Month!AM41:AO41)</f>
        <v>2708723.43</v>
      </c>
      <c r="P13" s="19">
        <f>SUM([1]Month!AP41:AR41)</f>
        <v>2699156.8600000003</v>
      </c>
      <c r="Q13" s="19">
        <f>SUM([1]Month!AS41:AU41)</f>
        <v>2327070.85</v>
      </c>
      <c r="R13" s="19">
        <f>SUM([1]Month!AV41:AX41)</f>
        <v>2015588</v>
      </c>
      <c r="S13" s="19">
        <f>SUM([1]Month!AY41:BA41)</f>
        <v>0</v>
      </c>
      <c r="T13" s="19">
        <f>SUM([1]Month!BB41:BD41)</f>
        <v>0</v>
      </c>
      <c r="U13" s="19">
        <f>SUM([1]Month!BE41:BG41)</f>
        <v>0</v>
      </c>
      <c r="V13" s="19">
        <f>SUM([1]Month!BH41:BJ41)</f>
        <v>0</v>
      </c>
      <c r="W13" s="20">
        <f t="shared" si="0"/>
        <v>2463952.32125</v>
      </c>
    </row>
    <row r="14" spans="1:23" x14ac:dyDescent="0.3">
      <c r="A14" s="18" t="s">
        <v>41</v>
      </c>
      <c r="B14" s="18"/>
      <c r="C14" s="19">
        <f>SUM([1]Month!C42:E42)</f>
        <v>638449.27999999991</v>
      </c>
      <c r="D14" s="19">
        <f>SUM([1]Month!F42:H42)</f>
        <v>650244.42000000004</v>
      </c>
      <c r="E14" s="19">
        <f>SUM([1]Month!I42:K42)</f>
        <v>655942.3600000001</v>
      </c>
      <c r="F14" s="19">
        <f>SUM([1]Month!L42:N42)</f>
        <v>669581.4</v>
      </c>
      <c r="G14" s="19">
        <f>SUM([1]Month!O42:Q42)</f>
        <v>694570.46</v>
      </c>
      <c r="H14" s="19">
        <f>SUM([1]Month!R42:T42)</f>
        <v>697952.89</v>
      </c>
      <c r="I14" s="19">
        <f>SUM([1]Month!U42:W42)</f>
        <v>706874.18</v>
      </c>
      <c r="J14" s="19">
        <f>SUM([1]Month!X42:Z42)</f>
        <v>727104.46</v>
      </c>
      <c r="K14" s="19">
        <f>SUM([1]Month!AA42:AC42)</f>
        <v>761990.53</v>
      </c>
      <c r="L14" s="19">
        <f>SUM([1]Month!AD42:AF42)</f>
        <v>780455.94</v>
      </c>
      <c r="M14" s="19">
        <f>SUM([1]Month!AG42:AI42)</f>
        <v>796305</v>
      </c>
      <c r="N14" s="19">
        <f>SUM([1]Month!AJ42:AL42)</f>
        <v>852306.42999999993</v>
      </c>
      <c r="O14" s="19">
        <f>SUM([1]Month!AM42:AO42)</f>
        <v>922981.9</v>
      </c>
      <c r="P14" s="19">
        <f>SUM([1]Month!AP42:AR42)</f>
        <v>901450.12</v>
      </c>
      <c r="Q14" s="19">
        <f>SUM([1]Month!AS42:AU42)</f>
        <v>889014.04999999993</v>
      </c>
      <c r="R14" s="19">
        <f>SUM([1]Month!AV42:AX42)</f>
        <v>908908.04</v>
      </c>
      <c r="S14" s="19">
        <f>SUM([1]Month!AY42:BA42)</f>
        <v>0</v>
      </c>
      <c r="T14" s="19">
        <f>SUM([1]Month!BB42:BD42)</f>
        <v>0</v>
      </c>
      <c r="U14" s="19">
        <f>SUM([1]Month!BE42:BG42)</f>
        <v>0</v>
      </c>
      <c r="V14" s="19">
        <f>SUM([1]Month!BH42:BJ42)</f>
        <v>0</v>
      </c>
      <c r="W14" s="20">
        <f t="shared" si="0"/>
        <v>851676.50124999986</v>
      </c>
    </row>
    <row r="15" spans="1:23" x14ac:dyDescent="0.3">
      <c r="A15" s="18" t="s">
        <v>42</v>
      </c>
      <c r="B15" s="18"/>
      <c r="C15" s="19">
        <f>SUM([1]Month!C43:E43)</f>
        <v>0</v>
      </c>
      <c r="D15" s="19">
        <f>SUM([1]Month!F43:H43)</f>
        <v>0</v>
      </c>
      <c r="E15" s="19">
        <f>SUM([1]Month!I43:K43)</f>
        <v>0</v>
      </c>
      <c r="F15" s="19">
        <f>SUM([1]Month!L43:N43)</f>
        <v>0</v>
      </c>
      <c r="G15" s="19">
        <f>SUM([1]Month!O43:Q43)</f>
        <v>0</v>
      </c>
      <c r="H15" s="19">
        <f>SUM([1]Month!R43:T43)</f>
        <v>0</v>
      </c>
      <c r="I15" s="19">
        <f>SUM([1]Month!U43:W43)</f>
        <v>0</v>
      </c>
      <c r="J15" s="19">
        <f>SUM([1]Month!X43:Z43)</f>
        <v>0</v>
      </c>
      <c r="K15" s="19">
        <f>SUM([1]Month!AA43:AC43)</f>
        <v>2203507.83</v>
      </c>
      <c r="L15" s="19">
        <f>SUM([1]Month!AD43:AF43)</f>
        <v>2286818.06</v>
      </c>
      <c r="M15" s="19">
        <f>SUM([1]Month!AG43:AI43)</f>
        <v>2346075.1500000004</v>
      </c>
      <c r="N15" s="19">
        <f>SUM([1]Month!AJ43:AL43)</f>
        <v>2461136.92</v>
      </c>
      <c r="O15" s="19">
        <f>SUM([1]Month!AM43:AO43)</f>
        <v>2579075.83</v>
      </c>
      <c r="P15" s="19">
        <f>SUM([1]Month!AP43:AR43)</f>
        <v>2642432.04</v>
      </c>
      <c r="Q15" s="19">
        <f>SUM([1]Month!AS43:AU43)</f>
        <v>2647902.35</v>
      </c>
      <c r="R15" s="19">
        <f>SUM([1]Month!AV43:AX43)</f>
        <v>2664156.63</v>
      </c>
      <c r="S15" s="19">
        <f>SUM([1]Month!AY43:BA43)</f>
        <v>0</v>
      </c>
      <c r="T15" s="19">
        <f>SUM([1]Month!BB43:BD43)</f>
        <v>0</v>
      </c>
      <c r="U15" s="19">
        <f>SUM([1]Month!BE43:BG43)</f>
        <v>0</v>
      </c>
      <c r="V15" s="19">
        <f>SUM([1]Month!BH43:BJ43)</f>
        <v>0</v>
      </c>
      <c r="W15" s="20">
        <f t="shared" si="0"/>
        <v>2478888.1012500003</v>
      </c>
    </row>
    <row r="16" spans="1:23" x14ac:dyDescent="0.3">
      <c r="A16" s="18" t="s">
        <v>43</v>
      </c>
      <c r="B16" s="18"/>
      <c r="C16" s="19">
        <f>SUM([1]Month!C44:E44)</f>
        <v>9354919.0500000007</v>
      </c>
      <c r="D16" s="19">
        <f>SUM([1]Month!F44:H44)</f>
        <v>9349290.8800000008</v>
      </c>
      <c r="E16" s="19">
        <f>SUM([1]Month!I44:K44)</f>
        <v>9670928.6099999994</v>
      </c>
      <c r="F16" s="19">
        <f>SUM([1]Month!L44:N44)</f>
        <v>9544846.879999999</v>
      </c>
      <c r="G16" s="19">
        <f>SUM([1]Month!O44:Q44)</f>
        <v>9737775.5700000003</v>
      </c>
      <c r="H16" s="19">
        <f>SUM([1]Month!R44:T44)</f>
        <v>9764066.5800000001</v>
      </c>
      <c r="I16" s="19">
        <f>SUM([1]Month!U44:W44)</f>
        <v>10802352.529999999</v>
      </c>
      <c r="J16" s="19">
        <f>SUM([1]Month!X44:Z44)</f>
        <v>10088152.540000001</v>
      </c>
      <c r="K16" s="19">
        <f>SUM([1]Month!AA44:AC44)</f>
        <v>10529256.859999999</v>
      </c>
      <c r="L16" s="19">
        <f>SUM([1]Month!AD44:AF44)</f>
        <v>10209803.98</v>
      </c>
      <c r="M16" s="19">
        <f>SUM([1]Month!AG44:AI44)</f>
        <v>9682611.0800000001</v>
      </c>
      <c r="N16" s="19">
        <f>SUM([1]Month!AJ44:AL44)</f>
        <v>9671284.0199999996</v>
      </c>
      <c r="O16" s="19">
        <f>SUM([1]Month!AM44:AO44)</f>
        <v>10046871.280000001</v>
      </c>
      <c r="P16" s="19">
        <f>SUM([1]Month!AP44:AR44)</f>
        <v>9870762.8000000007</v>
      </c>
      <c r="Q16" s="19">
        <f>SUM([1]Month!AS44:AU44)</f>
        <v>9857238.9199999999</v>
      </c>
      <c r="R16" s="19">
        <f>SUM([1]Month!AV44:AX44)</f>
        <v>10077576.65</v>
      </c>
      <c r="S16" s="19">
        <f>SUM([1]Month!AY44:BA44)</f>
        <v>0</v>
      </c>
      <c r="T16" s="19">
        <f>SUM([1]Month!BB44:BD44)</f>
        <v>0</v>
      </c>
      <c r="U16" s="19">
        <f>SUM([1]Month!BE44:BG44)</f>
        <v>0</v>
      </c>
      <c r="V16" s="19">
        <f>SUM([1]Month!BH44:BJ44)</f>
        <v>0</v>
      </c>
      <c r="W16" s="20">
        <f t="shared" si="0"/>
        <v>9993175.6987500004</v>
      </c>
    </row>
    <row r="17" spans="1:23" x14ac:dyDescent="0.3">
      <c r="A17" s="18" t="s">
        <v>44</v>
      </c>
      <c r="B17" s="18"/>
      <c r="C17" s="19">
        <f>SUM([1]Month!C45:E45)</f>
        <v>0</v>
      </c>
      <c r="D17" s="19">
        <f>SUM([1]Month!F45:H45)</f>
        <v>0</v>
      </c>
      <c r="E17" s="19">
        <f>SUM([1]Month!I45:K45)</f>
        <v>0</v>
      </c>
      <c r="F17" s="19">
        <f>SUM([1]Month!L45:N45)</f>
        <v>0</v>
      </c>
      <c r="G17" s="19">
        <f>SUM([1]Month!O45:Q45)</f>
        <v>0</v>
      </c>
      <c r="H17" s="19">
        <f>SUM([1]Month!R45:T45)</f>
        <v>0</v>
      </c>
      <c r="I17" s="19">
        <f>SUM([1]Month!U45:W45)</f>
        <v>0</v>
      </c>
      <c r="J17" s="19">
        <f>SUM([1]Month!X45:Z45)</f>
        <v>0</v>
      </c>
      <c r="K17" s="19">
        <f>SUM([1]Month!AA45:AC45)</f>
        <v>27600430.420000002</v>
      </c>
      <c r="L17" s="19">
        <f>SUM([1]Month!AD45:AF45)</f>
        <v>27715292.960000001</v>
      </c>
      <c r="M17" s="19">
        <f>SUM([1]Month!AG45:AI45)</f>
        <v>27536603.700000003</v>
      </c>
      <c r="N17" s="19">
        <f>SUM([1]Month!AJ45:AL45)</f>
        <v>27222020.490000002</v>
      </c>
      <c r="O17" s="19">
        <f>SUM([1]Month!AM45:AO45)</f>
        <v>27250601.469999999</v>
      </c>
      <c r="P17" s="19">
        <f>SUM([1]Month!AP45:AR45)</f>
        <v>27436791.689999998</v>
      </c>
      <c r="Q17" s="19">
        <f>SUM([1]Month!AS45:AU45)</f>
        <v>27514063.060000002</v>
      </c>
      <c r="R17" s="19">
        <f>SUM([1]Month!AV45:AX45)</f>
        <v>27692398.48</v>
      </c>
      <c r="S17" s="19">
        <f>SUM([1]Month!AY45:BA45)</f>
        <v>0</v>
      </c>
      <c r="T17" s="19">
        <f>SUM([1]Month!BB45:BD45)</f>
        <v>0</v>
      </c>
      <c r="U17" s="19">
        <f>SUM([1]Month!BE45:BG45)</f>
        <v>0</v>
      </c>
      <c r="V17" s="19">
        <f>SUM([1]Month!BH45:BJ45)</f>
        <v>0</v>
      </c>
      <c r="W17" s="20">
        <f t="shared" si="0"/>
        <v>27496025.283750001</v>
      </c>
    </row>
    <row r="18" spans="1:23" x14ac:dyDescent="0.3">
      <c r="A18" s="18" t="s">
        <v>45</v>
      </c>
      <c r="B18" s="18"/>
      <c r="C18" s="21">
        <f>C14/C16</f>
        <v>6.8247440366680651E-2</v>
      </c>
      <c r="D18" s="21">
        <f t="shared" ref="D18:R19" si="1">D14/D16</f>
        <v>6.9550132555079941E-2</v>
      </c>
      <c r="E18" s="21">
        <f t="shared" si="1"/>
        <v>6.782620226580291E-2</v>
      </c>
      <c r="F18" s="21">
        <f t="shared" si="1"/>
        <v>7.0151088688810911E-2</v>
      </c>
      <c r="G18" s="21">
        <f t="shared" si="1"/>
        <v>7.1327425345458023E-2</v>
      </c>
      <c r="H18" s="21">
        <f t="shared" si="1"/>
        <v>7.1481783156787937E-2</v>
      </c>
      <c r="I18" s="21">
        <f t="shared" si="1"/>
        <v>6.5437059014403415E-2</v>
      </c>
      <c r="J18" s="21">
        <f t="shared" si="1"/>
        <v>7.2075085811499823E-2</v>
      </c>
      <c r="K18" s="21">
        <f t="shared" si="1"/>
        <v>7.2368880361799823E-2</v>
      </c>
      <c r="L18" s="21">
        <f t="shared" si="1"/>
        <v>7.6441814311894354E-2</v>
      </c>
      <c r="M18" s="21">
        <f t="shared" si="1"/>
        <v>8.2240729635915527E-2</v>
      </c>
      <c r="N18" s="21">
        <f t="shared" si="1"/>
        <v>8.8127535933951409E-2</v>
      </c>
      <c r="O18" s="21">
        <f t="shared" si="1"/>
        <v>9.1867594824007734E-2</v>
      </c>
      <c r="P18" s="21">
        <f t="shared" si="1"/>
        <v>9.1325274273635668E-2</v>
      </c>
      <c r="Q18" s="21">
        <f t="shared" si="1"/>
        <v>9.0188952222332863E-2</v>
      </c>
      <c r="R18" s="21">
        <f t="shared" si="1"/>
        <v>9.0191131416499815E-2</v>
      </c>
      <c r="S18" s="21"/>
      <c r="T18" s="21"/>
      <c r="U18" s="21"/>
      <c r="V18" s="21"/>
      <c r="W18" s="20">
        <f t="shared" si="0"/>
        <v>8.5343989122504654E-2</v>
      </c>
    </row>
    <row r="19" spans="1:23" x14ac:dyDescent="0.3">
      <c r="A19" s="18" t="s">
        <v>46</v>
      </c>
      <c r="B19" s="18"/>
      <c r="C19" s="21"/>
      <c r="D19" s="21"/>
      <c r="E19" s="21"/>
      <c r="F19" s="21"/>
      <c r="G19" s="21"/>
      <c r="H19" s="21"/>
      <c r="I19" s="21"/>
      <c r="J19" s="21"/>
      <c r="K19" s="21">
        <f t="shared" si="1"/>
        <v>7.9835995180831676E-2</v>
      </c>
      <c r="L19" s="21">
        <f t="shared" si="1"/>
        <v>8.2511054936364639E-2</v>
      </c>
      <c r="M19" s="21">
        <f t="shared" si="1"/>
        <v>8.5198420820502274E-2</v>
      </c>
      <c r="N19" s="21">
        <f t="shared" si="1"/>
        <v>9.0409781335081194E-2</v>
      </c>
      <c r="O19" s="21">
        <f t="shared" si="1"/>
        <v>9.4642895601379187E-2</v>
      </c>
      <c r="P19" s="21">
        <f t="shared" si="1"/>
        <v>9.6309804362552279E-2</v>
      </c>
      <c r="Q19" s="21">
        <f t="shared" si="1"/>
        <v>9.6238143535024662E-2</v>
      </c>
      <c r="R19" s="21">
        <f t="shared" si="1"/>
        <v>9.6205340679468648E-2</v>
      </c>
      <c r="S19" s="21"/>
      <c r="T19" s="21"/>
      <c r="U19" s="21"/>
      <c r="V19" s="21"/>
      <c r="W19" s="20">
        <f t="shared" si="0"/>
        <v>9.0168929556400573E-2</v>
      </c>
    </row>
    <row r="20" spans="1:23" x14ac:dyDescent="0.3">
      <c r="A20" s="22" t="s">
        <v>20</v>
      </c>
      <c r="B20" s="22"/>
      <c r="C20" s="23">
        <f>SUM([1]Month!C48:E48)</f>
        <v>34283000</v>
      </c>
      <c r="D20" s="23">
        <f>SUM([1]Month!F48:H48)</f>
        <v>34692000</v>
      </c>
      <c r="E20" s="23">
        <f>SUM([1]Month!I48:K48)</f>
        <v>35101000</v>
      </c>
      <c r="F20" s="23">
        <f>SUM([1]Month!L48:N48)</f>
        <v>44659000</v>
      </c>
      <c r="G20" s="23">
        <f>SUM([1]Month!O48:Q48)</f>
        <v>27407619.210000001</v>
      </c>
      <c r="H20" s="23">
        <f>SUM([1]Month!R48:T48)</f>
        <v>25704578.75</v>
      </c>
      <c r="I20" s="23">
        <f>SUM([1]Month!U48:W48)</f>
        <v>43112344.609999999</v>
      </c>
      <c r="J20" s="23">
        <f>SUM([1]Month!X48:Z48)</f>
        <v>34391353.600000001</v>
      </c>
      <c r="K20" s="23">
        <f>SUM([1]Month!AA48:AC48)</f>
        <v>33301117</v>
      </c>
      <c r="L20" s="23">
        <f>SUM([1]Month!AD48:AF48)</f>
        <v>28698416</v>
      </c>
      <c r="M20" s="23">
        <f>SUM([1]Month!AG48:AI48)</f>
        <v>33558697</v>
      </c>
      <c r="N20" s="23">
        <f>SUM([1]Month!AJ48:AL48)</f>
        <v>38424194</v>
      </c>
      <c r="O20" s="23">
        <f>SUM([1]Month!AM48:AO48)</f>
        <v>38228069</v>
      </c>
      <c r="P20" s="23">
        <f>SUM([1]Month!AP48:AR48)</f>
        <v>30706187</v>
      </c>
      <c r="Q20" s="23">
        <f>SUM([1]Month!AS48:AU48)</f>
        <v>28194409</v>
      </c>
      <c r="R20" s="23">
        <f>SUM([1]Month!AV48:AX48)</f>
        <v>33791014</v>
      </c>
      <c r="S20" s="23">
        <f>SUM([1]Month!AY48:BA48)</f>
        <v>32337430</v>
      </c>
      <c r="T20" s="23">
        <f>SUM([1]Month!BB48:BD48)</f>
        <v>35868354</v>
      </c>
      <c r="U20" s="23">
        <f>SUM([1]Month!BE48:BG48)</f>
        <v>29130514</v>
      </c>
      <c r="V20" s="23">
        <f>SUM([1]Month!BH48:BJ48)</f>
        <v>29563698</v>
      </c>
      <c r="W20" s="24">
        <f t="shared" si="0"/>
        <v>33112762.875</v>
      </c>
    </row>
    <row r="21" spans="1:23" x14ac:dyDescent="0.3">
      <c r="A21" s="25" t="s">
        <v>47</v>
      </c>
      <c r="B21" s="26"/>
      <c r="C21" s="27">
        <f>SUM([1]Month!C49:E49)</f>
        <v>944292</v>
      </c>
      <c r="D21" s="27">
        <f>SUM([1]Month!F49:H49)</f>
        <v>936113</v>
      </c>
      <c r="E21" s="27">
        <f>SUM([1]Month!I49:K49)</f>
        <v>937701</v>
      </c>
      <c r="F21" s="27">
        <f>SUM([1]Month!L49:N49)</f>
        <v>950073</v>
      </c>
      <c r="G21" s="27">
        <f>SUM([1]Month!O49:Q49)</f>
        <v>1018427</v>
      </c>
      <c r="H21" s="27">
        <f>SUM([1]Month!R49:T49)</f>
        <v>1011446</v>
      </c>
      <c r="I21" s="27">
        <f>SUM([1]Month!U49:W49)</f>
        <v>1021024</v>
      </c>
      <c r="J21" s="27">
        <f>SUM([1]Month!X49:Z49)</f>
        <v>1048456</v>
      </c>
      <c r="K21" s="27">
        <f>SUM([1]Month!AA49:AC49)</f>
        <v>1136796</v>
      </c>
      <c r="L21" s="27">
        <f>SUM([1]Month!AD49:AF49)</f>
        <v>1128415</v>
      </c>
      <c r="M21" s="27">
        <f>SUM([1]Month!AG49:AI49)</f>
        <v>1145312</v>
      </c>
      <c r="N21" s="27">
        <f>SUM([1]Month!AJ49:AL49)</f>
        <v>1220753</v>
      </c>
      <c r="O21" s="27">
        <f>SUM([1]Month!AM49:AO49)</f>
        <v>1335013</v>
      </c>
      <c r="P21" s="27">
        <f>SUM([1]Month!AP49:AR49)</f>
        <v>1268612</v>
      </c>
      <c r="Q21" s="27">
        <f>SUM([1]Month!AS49:AU49)</f>
        <v>1224010</v>
      </c>
      <c r="R21" s="27">
        <f>SUM([1]Month!AV49:AX49)</f>
        <v>1232418</v>
      </c>
      <c r="S21" s="27">
        <f>SUM([1]Month!AY49:BA49)</f>
        <v>0</v>
      </c>
      <c r="T21" s="27">
        <f>SUM([1]Month!BB49:BD49)</f>
        <v>0</v>
      </c>
      <c r="U21" s="27">
        <f>SUM([1]Month!BE49:BG49)</f>
        <v>0</v>
      </c>
      <c r="V21" s="27">
        <f>SUM([1]Month!BH49:BJ49)</f>
        <v>0</v>
      </c>
      <c r="W21" s="28">
        <f t="shared" si="0"/>
        <v>1211416.125</v>
      </c>
    </row>
    <row r="22" spans="1:23" x14ac:dyDescent="0.3">
      <c r="A22" s="29" t="s">
        <v>48</v>
      </c>
      <c r="B22" s="30"/>
      <c r="C22" s="31">
        <f>SUM([1]Month!C50:E50)</f>
        <v>2589403</v>
      </c>
      <c r="D22" s="31">
        <f>SUM([1]Month!F50:H50)</f>
        <v>2714635</v>
      </c>
      <c r="E22" s="31">
        <f>SUM([1]Month!I50:K50)</f>
        <v>2792387</v>
      </c>
      <c r="F22" s="31">
        <f>SUM([1]Month!L50:N50)</f>
        <v>2839077</v>
      </c>
      <c r="G22" s="31">
        <f>SUM([1]Month!O50:Q50)</f>
        <v>2849069</v>
      </c>
      <c r="H22" s="31">
        <f>SUM([1]Month!R50:T50)</f>
        <v>2974001</v>
      </c>
      <c r="I22" s="31">
        <f>SUM([1]Month!U50:W50)</f>
        <v>3040066</v>
      </c>
      <c r="J22" s="31">
        <f>SUM([1]Month!X50:Z50)</f>
        <v>3097607</v>
      </c>
      <c r="K22" s="31">
        <f>SUM([1]Month!AA50:AC50)</f>
        <v>3168951</v>
      </c>
      <c r="L22" s="31">
        <f>SUM([1]Month!AD50:AF50)</f>
        <v>3246038</v>
      </c>
      <c r="M22" s="31">
        <f>SUM([1]Month!AG50:AI50)</f>
        <v>3319283</v>
      </c>
      <c r="N22" s="31">
        <f>SUM([1]Month!AJ50:AL50)</f>
        <v>3453857</v>
      </c>
      <c r="O22" s="31">
        <f>SUM([1]Month!AM50:AO50)</f>
        <v>3609541</v>
      </c>
      <c r="P22" s="31">
        <f>SUM([1]Month!AP50:AR50)</f>
        <v>3649299</v>
      </c>
      <c r="Q22" s="31">
        <f>SUM([1]Month!AS50:AU50)</f>
        <v>3613558</v>
      </c>
      <c r="R22" s="31">
        <f>SUM([1]Month!AV50:AX50)</f>
        <v>3586967</v>
      </c>
      <c r="S22" s="31">
        <f>SUM([1]Month!AY50:BA50)</f>
        <v>0</v>
      </c>
      <c r="T22" s="31">
        <f>SUM([1]Month!BB50:BD50)</f>
        <v>0</v>
      </c>
      <c r="U22" s="31">
        <f>SUM([1]Month!BE50:BG50)</f>
        <v>0</v>
      </c>
      <c r="V22" s="31">
        <f>SUM([1]Month!BH50:BJ50)</f>
        <v>0</v>
      </c>
      <c r="W22" s="32">
        <f t="shared" si="0"/>
        <v>3455936.75</v>
      </c>
    </row>
    <row r="26" spans="1:23" x14ac:dyDescent="0.3">
      <c r="A26" s="1" t="s">
        <v>49</v>
      </c>
    </row>
    <row r="27" spans="1:23" ht="27.6" x14ac:dyDescent="0.3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1</v>
      </c>
      <c r="L27" s="2" t="s">
        <v>2</v>
      </c>
      <c r="M27" s="2" t="s">
        <v>3</v>
      </c>
      <c r="N27" s="2" t="s">
        <v>4</v>
      </c>
      <c r="O27" s="2" t="s">
        <v>5</v>
      </c>
      <c r="P27" s="2" t="s">
        <v>6</v>
      </c>
      <c r="Q27" s="2" t="s">
        <v>7</v>
      </c>
      <c r="R27" s="2" t="s">
        <v>8</v>
      </c>
      <c r="S27" s="2" t="s">
        <v>34</v>
      </c>
      <c r="T27" s="2" t="s">
        <v>35</v>
      </c>
      <c r="U27" s="2" t="s">
        <v>36</v>
      </c>
      <c r="V27" s="2" t="s">
        <v>37</v>
      </c>
    </row>
    <row r="28" spans="1:23" x14ac:dyDescent="0.3">
      <c r="A28" s="12" t="s">
        <v>11</v>
      </c>
      <c r="B28" s="12" t="s">
        <v>39</v>
      </c>
      <c r="C28" s="33"/>
      <c r="D28" s="33"/>
      <c r="E28" s="33"/>
      <c r="F28" s="33"/>
      <c r="G28" s="33"/>
      <c r="H28" s="33"/>
      <c r="I28" s="33"/>
      <c r="J28" s="33"/>
      <c r="K28" s="33">
        <f t="shared" ref="K28:V37" si="2">K2/$W2</f>
        <v>0.91846511745595283</v>
      </c>
      <c r="L28" s="33">
        <f t="shared" si="2"/>
        <v>1.2392825295785965</v>
      </c>
      <c r="M28" s="33">
        <f t="shared" si="2"/>
        <v>0.94213173074294154</v>
      </c>
      <c r="N28" s="33">
        <f t="shared" si="2"/>
        <v>1.4364012836255884</v>
      </c>
      <c r="O28" s="33">
        <f t="shared" si="2"/>
        <v>1.0088636870390801</v>
      </c>
      <c r="P28" s="33">
        <f t="shared" si="2"/>
        <v>1.0513068143319511</v>
      </c>
      <c r="Q28" s="33">
        <f t="shared" si="2"/>
        <v>0.38367478496282581</v>
      </c>
      <c r="R28" s="33">
        <f t="shared" si="2"/>
        <v>1.0198740522630634</v>
      </c>
      <c r="S28" s="33">
        <f t="shared" si="2"/>
        <v>0.97335187979960713</v>
      </c>
      <c r="T28" s="33">
        <f t="shared" si="2"/>
        <v>0.72682403539157558</v>
      </c>
      <c r="U28" s="33">
        <f t="shared" si="2"/>
        <v>0.81512975931765486</v>
      </c>
      <c r="V28" s="33">
        <f t="shared" si="2"/>
        <v>0.95709819239881311</v>
      </c>
    </row>
    <row r="29" spans="1:23" x14ac:dyDescent="0.3">
      <c r="A29" s="12" t="s">
        <v>12</v>
      </c>
      <c r="B29" s="12" t="s">
        <v>39</v>
      </c>
      <c r="C29" s="33"/>
      <c r="D29" s="33"/>
      <c r="E29" s="33"/>
      <c r="F29" s="33"/>
      <c r="G29" s="33"/>
      <c r="H29" s="33"/>
      <c r="I29" s="33"/>
      <c r="J29" s="33"/>
      <c r="K29" s="33">
        <f t="shared" si="2"/>
        <v>0.76570019756970797</v>
      </c>
      <c r="L29" s="33">
        <f t="shared" si="2"/>
        <v>0.86749234960179944</v>
      </c>
      <c r="M29" s="33">
        <f t="shared" si="2"/>
        <v>1.140055641105848</v>
      </c>
      <c r="N29" s="33">
        <f t="shared" si="2"/>
        <v>1.016508183430844</v>
      </c>
      <c r="O29" s="33">
        <f t="shared" si="2"/>
        <v>0.89704257075599192</v>
      </c>
      <c r="P29" s="33">
        <f t="shared" si="2"/>
        <v>1.0057160045798756</v>
      </c>
      <c r="Q29" s="33">
        <f t="shared" si="2"/>
        <v>1.3137959707056632</v>
      </c>
      <c r="R29" s="33">
        <f t="shared" si="2"/>
        <v>0.99368908225026986</v>
      </c>
      <c r="S29" s="33">
        <f t="shared" si="2"/>
        <v>1.187306201509873</v>
      </c>
      <c r="T29" s="33">
        <f t="shared" si="2"/>
        <v>1.3621373247148971</v>
      </c>
      <c r="U29" s="33">
        <f t="shared" si="2"/>
        <v>0.9738311673456701</v>
      </c>
      <c r="V29" s="33">
        <f t="shared" si="2"/>
        <v>1.2620783052667914</v>
      </c>
    </row>
    <row r="30" spans="1:23" x14ac:dyDescent="0.3">
      <c r="A30" s="12" t="s">
        <v>13</v>
      </c>
      <c r="B30" s="12" t="s">
        <v>39</v>
      </c>
      <c r="C30" s="33"/>
      <c r="D30" s="33"/>
      <c r="E30" s="33"/>
      <c r="F30" s="33"/>
      <c r="G30" s="33"/>
      <c r="H30" s="33"/>
      <c r="I30" s="33"/>
      <c r="J30" s="33"/>
      <c r="K30" s="33">
        <f t="shared" si="2"/>
        <v>1.4088992955123987</v>
      </c>
      <c r="L30" s="33">
        <f t="shared" si="2"/>
        <v>0.49867875234203685</v>
      </c>
      <c r="M30" s="33">
        <f t="shared" si="2"/>
        <v>1.2104985632592262</v>
      </c>
      <c r="N30" s="33">
        <f t="shared" si="2"/>
        <v>0.93563847331626593</v>
      </c>
      <c r="O30" s="33">
        <f t="shared" si="2"/>
        <v>1.569797588257714</v>
      </c>
      <c r="P30" s="33">
        <f t="shared" si="2"/>
        <v>0.64994593365558884</v>
      </c>
      <c r="Q30" s="33">
        <f t="shared" si="2"/>
        <v>0.52117175082695488</v>
      </c>
      <c r="R30" s="33">
        <f t="shared" si="2"/>
        <v>1.2053696428298146</v>
      </c>
      <c r="S30" s="33">
        <f t="shared" si="2"/>
        <v>0.86876347012796207</v>
      </c>
      <c r="T30" s="33">
        <f t="shared" si="2"/>
        <v>0.97661923199409995</v>
      </c>
      <c r="U30" s="33">
        <f t="shared" si="2"/>
        <v>0.67054206994154653</v>
      </c>
      <c r="V30" s="33">
        <f t="shared" si="2"/>
        <v>0.42568080670279834</v>
      </c>
    </row>
    <row r="31" spans="1:23" x14ac:dyDescent="0.3">
      <c r="A31" s="12" t="s">
        <v>14</v>
      </c>
      <c r="B31" s="12" t="s">
        <v>39</v>
      </c>
      <c r="C31" s="33"/>
      <c r="D31" s="33"/>
      <c r="E31" s="33"/>
      <c r="F31" s="33"/>
      <c r="G31" s="33"/>
      <c r="H31" s="33"/>
      <c r="I31" s="33"/>
      <c r="J31" s="33"/>
      <c r="K31" s="33">
        <f t="shared" si="2"/>
        <v>2.0077238937239672</v>
      </c>
      <c r="L31" s="33">
        <f t="shared" si="2"/>
        <v>1.1705153548306617</v>
      </c>
      <c r="M31" s="33">
        <f t="shared" si="2"/>
        <v>0.68554770915413699</v>
      </c>
      <c r="N31" s="33">
        <f t="shared" si="2"/>
        <v>1.2823515057740991</v>
      </c>
      <c r="O31" s="33">
        <f t="shared" si="2"/>
        <v>0.75745063141129632</v>
      </c>
      <c r="P31" s="33">
        <f t="shared" si="2"/>
        <v>0.78831031481109637</v>
      </c>
      <c r="Q31" s="33">
        <f t="shared" si="2"/>
        <v>0.59324878770453637</v>
      </c>
      <c r="R31" s="33">
        <f t="shared" si="2"/>
        <v>0.71485180259020609</v>
      </c>
      <c r="S31" s="33">
        <f t="shared" si="2"/>
        <v>1.1531132316517037</v>
      </c>
      <c r="T31" s="33">
        <f t="shared" si="2"/>
        <v>1.5119581601450105</v>
      </c>
      <c r="U31" s="33">
        <f t="shared" si="2"/>
        <v>1.4671909597200026</v>
      </c>
      <c r="V31" s="33">
        <f t="shared" si="2"/>
        <v>2.2078338661433219</v>
      </c>
    </row>
    <row r="32" spans="1:23" x14ac:dyDescent="0.3">
      <c r="A32" s="12" t="s">
        <v>15</v>
      </c>
      <c r="B32" s="12" t="s">
        <v>39</v>
      </c>
      <c r="C32" s="33"/>
      <c r="D32" s="33"/>
      <c r="E32" s="33"/>
      <c r="F32" s="33"/>
      <c r="G32" s="33"/>
      <c r="H32" s="33"/>
      <c r="I32" s="33"/>
      <c r="J32" s="33"/>
      <c r="K32" s="33">
        <f t="shared" si="2"/>
        <v>0</v>
      </c>
      <c r="L32" s="33">
        <f t="shared" si="2"/>
        <v>8</v>
      </c>
      <c r="M32" s="33">
        <f t="shared" si="2"/>
        <v>0</v>
      </c>
      <c r="N32" s="33">
        <f t="shared" si="2"/>
        <v>0</v>
      </c>
      <c r="O32" s="33">
        <f t="shared" si="2"/>
        <v>0</v>
      </c>
      <c r="P32" s="33">
        <f t="shared" si="2"/>
        <v>0</v>
      </c>
      <c r="Q32" s="33">
        <f t="shared" si="2"/>
        <v>0</v>
      </c>
      <c r="R32" s="33">
        <f t="shared" si="2"/>
        <v>0</v>
      </c>
      <c r="S32" s="33">
        <f t="shared" si="2"/>
        <v>0</v>
      </c>
      <c r="T32" s="33">
        <f t="shared" si="2"/>
        <v>0</v>
      </c>
      <c r="U32" s="33">
        <f t="shared" si="2"/>
        <v>0</v>
      </c>
      <c r="V32" s="33">
        <f t="shared" si="2"/>
        <v>0</v>
      </c>
    </row>
    <row r="33" spans="1:22" x14ac:dyDescent="0.3">
      <c r="A33" s="12" t="s">
        <v>16</v>
      </c>
      <c r="B33" s="12" t="s">
        <v>39</v>
      </c>
      <c r="C33" s="33"/>
      <c r="D33" s="33"/>
      <c r="E33" s="33"/>
      <c r="F33" s="33"/>
      <c r="G33" s="33"/>
      <c r="H33" s="33"/>
      <c r="I33" s="33"/>
      <c r="J33" s="33"/>
      <c r="K33" s="33">
        <f t="shared" si="2"/>
        <v>1.0888114108238485</v>
      </c>
      <c r="L33" s="33">
        <f t="shared" si="2"/>
        <v>0.63207563161622216</v>
      </c>
      <c r="M33" s="33">
        <f t="shared" si="2"/>
        <v>0.91350948340135407</v>
      </c>
      <c r="N33" s="33">
        <f t="shared" si="2"/>
        <v>1.172529093779584</v>
      </c>
      <c r="O33" s="33">
        <f t="shared" si="2"/>
        <v>1.0645641284220477</v>
      </c>
      <c r="P33" s="33">
        <f t="shared" si="2"/>
        <v>1.1472503666800267</v>
      </c>
      <c r="Q33" s="33">
        <f t="shared" si="2"/>
        <v>0.9462404702698276</v>
      </c>
      <c r="R33" s="33">
        <f t="shared" si="2"/>
        <v>1.0350194150070895</v>
      </c>
      <c r="S33" s="33">
        <f t="shared" si="2"/>
        <v>0.73838798697334185</v>
      </c>
      <c r="T33" s="33">
        <f t="shared" si="2"/>
        <v>0.73838798697334185</v>
      </c>
      <c r="U33" s="33">
        <f t="shared" si="2"/>
        <v>0.73838798697334185</v>
      </c>
      <c r="V33" s="33">
        <f t="shared" si="2"/>
        <v>0.74700730199637699</v>
      </c>
    </row>
    <row r="34" spans="1:22" x14ac:dyDescent="0.3">
      <c r="A34" s="12" t="s">
        <v>17</v>
      </c>
      <c r="B34" s="12" t="s">
        <v>39</v>
      </c>
      <c r="C34" s="33"/>
      <c r="D34" s="33"/>
      <c r="E34" s="33"/>
      <c r="F34" s="33"/>
      <c r="G34" s="33"/>
      <c r="H34" s="33"/>
      <c r="I34" s="33"/>
      <c r="J34" s="33"/>
      <c r="K34" s="33">
        <f t="shared" si="2"/>
        <v>0.89377777097854605</v>
      </c>
      <c r="L34" s="33">
        <f t="shared" si="2"/>
        <v>0.64703880854951812</v>
      </c>
      <c r="M34" s="33">
        <f t="shared" si="2"/>
        <v>0.72266249006271766</v>
      </c>
      <c r="N34" s="33">
        <f t="shared" si="2"/>
        <v>1.3012528229267282</v>
      </c>
      <c r="O34" s="33">
        <f t="shared" si="2"/>
        <v>1.6776198421745914</v>
      </c>
      <c r="P34" s="33">
        <f t="shared" si="2"/>
        <v>0.50583133180948481</v>
      </c>
      <c r="Q34" s="33">
        <f t="shared" si="2"/>
        <v>1.2229856001063493</v>
      </c>
      <c r="R34" s="33">
        <f t="shared" si="2"/>
        <v>1.0288313333920647</v>
      </c>
      <c r="S34" s="33">
        <f t="shared" si="2"/>
        <v>1.4983865598882489</v>
      </c>
      <c r="T34" s="33">
        <f t="shared" si="2"/>
        <v>1.4983865598882489</v>
      </c>
      <c r="U34" s="33">
        <f t="shared" si="2"/>
        <v>1.4983865598882489</v>
      </c>
      <c r="V34" s="33">
        <f t="shared" si="2"/>
        <v>1.4781295383772965</v>
      </c>
    </row>
    <row r="35" spans="1:22" x14ac:dyDescent="0.3">
      <c r="A35" s="12" t="s">
        <v>18</v>
      </c>
      <c r="B35" s="12" t="s">
        <v>39</v>
      </c>
      <c r="C35" s="33"/>
      <c r="D35" s="33"/>
      <c r="E35" s="33"/>
      <c r="F35" s="33"/>
      <c r="G35" s="33"/>
      <c r="H35" s="33"/>
      <c r="I35" s="33"/>
      <c r="J35" s="33"/>
      <c r="K35" s="33">
        <f t="shared" si="2"/>
        <v>0.81484190725624983</v>
      </c>
      <c r="L35" s="33">
        <f t="shared" si="2"/>
        <v>0.78327824201410323</v>
      </c>
      <c r="M35" s="33">
        <f t="shared" si="2"/>
        <v>0.60881305515600714</v>
      </c>
      <c r="N35" s="33">
        <f t="shared" si="2"/>
        <v>0.51909525123378664</v>
      </c>
      <c r="O35" s="33">
        <f t="shared" si="2"/>
        <v>1.6662085225881869</v>
      </c>
      <c r="P35" s="33">
        <f t="shared" si="2"/>
        <v>1.4497247352297025</v>
      </c>
      <c r="Q35" s="33">
        <f t="shared" si="2"/>
        <v>1.0049191608556753</v>
      </c>
      <c r="R35" s="33">
        <f t="shared" si="2"/>
        <v>1.1531191256662885</v>
      </c>
      <c r="S35" s="33">
        <f t="shared" si="2"/>
        <v>1.1637955132146165</v>
      </c>
      <c r="T35" s="33">
        <f t="shared" si="2"/>
        <v>1.1935167977103667</v>
      </c>
      <c r="U35" s="33">
        <f t="shared" si="2"/>
        <v>1.1935167977103667</v>
      </c>
      <c r="V35" s="33">
        <f t="shared" si="2"/>
        <v>1.0534035714350418</v>
      </c>
    </row>
    <row r="36" spans="1:22" x14ac:dyDescent="0.3">
      <c r="A36" s="12" t="s">
        <v>19</v>
      </c>
      <c r="B36" s="12" t="s">
        <v>39</v>
      </c>
      <c r="C36" s="33"/>
      <c r="D36" s="33"/>
      <c r="E36" s="33"/>
      <c r="F36" s="33"/>
      <c r="G36" s="33"/>
      <c r="H36" s="33"/>
      <c r="I36" s="33"/>
      <c r="J36" s="33"/>
      <c r="K36" s="33">
        <f t="shared" si="2"/>
        <v>0</v>
      </c>
      <c r="L36" s="33">
        <f t="shared" si="2"/>
        <v>0</v>
      </c>
      <c r="M36" s="33">
        <f t="shared" si="2"/>
        <v>0</v>
      </c>
      <c r="N36" s="33">
        <f t="shared" si="2"/>
        <v>6.9134457112413426</v>
      </c>
      <c r="O36" s="33">
        <f t="shared" si="2"/>
        <v>0.49985466169419285</v>
      </c>
      <c r="P36" s="33">
        <f t="shared" si="2"/>
        <v>0.27006158763985083</v>
      </c>
      <c r="Q36" s="33">
        <f t="shared" si="2"/>
        <v>0.16418710708577516</v>
      </c>
      <c r="R36" s="33">
        <f t="shared" si="2"/>
        <v>0.15245093233883858</v>
      </c>
      <c r="S36" s="33"/>
      <c r="T36" s="33"/>
      <c r="U36" s="33"/>
      <c r="V36" s="33"/>
    </row>
    <row r="37" spans="1:22" ht="15" thickBot="1" x14ac:dyDescent="0.35">
      <c r="A37" s="15" t="s">
        <v>40</v>
      </c>
      <c r="B37" s="15" t="s">
        <v>39</v>
      </c>
      <c r="C37" s="34"/>
      <c r="D37" s="34"/>
      <c r="E37" s="34"/>
      <c r="F37" s="34"/>
      <c r="G37" s="34"/>
      <c r="H37" s="34"/>
      <c r="I37" s="34"/>
      <c r="J37" s="34"/>
      <c r="K37" s="34">
        <f t="shared" si="2"/>
        <v>1.0524864987586466</v>
      </c>
      <c r="L37" s="34">
        <f t="shared" si="2"/>
        <v>0.73717751693126699</v>
      </c>
      <c r="M37" s="34">
        <f t="shared" si="2"/>
        <v>0.9972403870389448</v>
      </c>
      <c r="N37" s="34">
        <f t="shared" si="2"/>
        <v>1.024933565804202</v>
      </c>
      <c r="O37" s="34">
        <f t="shared" si="2"/>
        <v>1.2785870968002895</v>
      </c>
      <c r="P37" s="34">
        <f t="shared" si="2"/>
        <v>0.94338945360329474</v>
      </c>
      <c r="Q37" s="34">
        <f t="shared" si="2"/>
        <v>0.89427699405744776</v>
      </c>
      <c r="R37" s="34">
        <f t="shared" si="2"/>
        <v>1.0719084870059077</v>
      </c>
      <c r="S37" s="34">
        <f t="shared" si="2"/>
        <v>1.0432101829305589</v>
      </c>
      <c r="T37" s="34">
        <f t="shared" si="2"/>
        <v>1.1369358431515677</v>
      </c>
      <c r="U37" s="34">
        <f t="shared" si="2"/>
        <v>0.9259433188074605</v>
      </c>
      <c r="V37" s="34">
        <f t="shared" si="2"/>
        <v>0.95148075966838785</v>
      </c>
    </row>
    <row r="38" spans="1:22" ht="15" thickTop="1" x14ac:dyDescent="0.3">
      <c r="A38" s="18" t="s">
        <v>21</v>
      </c>
      <c r="B38" s="18"/>
      <c r="C38" s="35">
        <f t="shared" ref="C38:R43" si="3">C12/$W12</f>
        <v>0.83414718752576766</v>
      </c>
      <c r="D38" s="35">
        <f t="shared" si="3"/>
        <v>0.88816125060776052</v>
      </c>
      <c r="E38" s="35">
        <f t="shared" si="3"/>
        <v>0.91135822758536367</v>
      </c>
      <c r="F38" s="35">
        <f t="shared" si="3"/>
        <v>0.78761220468522974</v>
      </c>
      <c r="G38" s="35">
        <f t="shared" si="3"/>
        <v>0.64682215859494285</v>
      </c>
      <c r="H38" s="35">
        <f t="shared" si="3"/>
        <v>0.80307079024512296</v>
      </c>
      <c r="I38" s="35">
        <f t="shared" si="3"/>
        <v>0.76836176183746985</v>
      </c>
      <c r="J38" s="35">
        <f t="shared" si="3"/>
        <v>0.71633347644732315</v>
      </c>
      <c r="K38" s="35">
        <f t="shared" si="3"/>
        <v>0.78010582853048471</v>
      </c>
      <c r="L38" s="35">
        <f t="shared" si="3"/>
        <v>0.82968658036229637</v>
      </c>
      <c r="M38" s="35">
        <f t="shared" si="3"/>
        <v>0.87504101495304254</v>
      </c>
      <c r="N38" s="35">
        <f t="shared" si="3"/>
        <v>0.82987992641476704</v>
      </c>
      <c r="O38" s="35">
        <f t="shared" si="3"/>
        <v>1.2046414425890173</v>
      </c>
      <c r="P38" s="35">
        <f t="shared" si="3"/>
        <v>1.2844979115783008</v>
      </c>
      <c r="Q38" s="35">
        <f t="shared" si="3"/>
        <v>1.1546808226305867</v>
      </c>
      <c r="R38" s="35">
        <f t="shared" si="3"/>
        <v>1.0414664729415042</v>
      </c>
      <c r="S38" s="35"/>
      <c r="T38" s="35"/>
      <c r="U38" s="35"/>
      <c r="V38" s="35"/>
    </row>
    <row r="39" spans="1:22" x14ac:dyDescent="0.3">
      <c r="A39" s="18" t="s">
        <v>22</v>
      </c>
      <c r="B39" s="18"/>
      <c r="C39" s="35">
        <f t="shared" si="3"/>
        <v>0.97142626882719763</v>
      </c>
      <c r="D39" s="35">
        <f t="shared" si="3"/>
        <v>1.1498187467210108</v>
      </c>
      <c r="E39" s="35">
        <f t="shared" si="3"/>
        <v>1.1386225641641969</v>
      </c>
      <c r="F39" s="35">
        <f t="shared" si="3"/>
        <v>1.0352847609915983</v>
      </c>
      <c r="G39" s="35">
        <f t="shared" si="3"/>
        <v>1.0400630271530258</v>
      </c>
      <c r="H39" s="35">
        <f t="shared" si="3"/>
        <v>1.0676144693682554</v>
      </c>
      <c r="I39" s="35">
        <f t="shared" si="3"/>
        <v>1.0726023905605637</v>
      </c>
      <c r="J39" s="35">
        <f t="shared" si="3"/>
        <v>1.0724078088733024</v>
      </c>
      <c r="K39" s="35">
        <f t="shared" si="3"/>
        <v>1.1411317766788545</v>
      </c>
      <c r="L39" s="35">
        <f t="shared" si="3"/>
        <v>1.0555294668529089</v>
      </c>
      <c r="M39" s="35">
        <f t="shared" si="3"/>
        <v>1.0127693658999206</v>
      </c>
      <c r="N39" s="35">
        <f t="shared" si="3"/>
        <v>0.83329349041883372</v>
      </c>
      <c r="O39" s="35">
        <f t="shared" si="3"/>
        <v>1.0993408462651679</v>
      </c>
      <c r="P39" s="35">
        <f t="shared" si="3"/>
        <v>1.0954582346101069</v>
      </c>
      <c r="Q39" s="35">
        <f t="shared" si="3"/>
        <v>0.94444637987939717</v>
      </c>
      <c r="R39" s="35">
        <f t="shared" si="3"/>
        <v>0.81803043939481013</v>
      </c>
      <c r="S39" s="35"/>
      <c r="T39" s="35"/>
      <c r="U39" s="35"/>
      <c r="V39" s="35"/>
    </row>
    <row r="40" spans="1:22" x14ac:dyDescent="0.3">
      <c r="A40" s="18" t="s">
        <v>41</v>
      </c>
      <c r="B40" s="18"/>
      <c r="C40" s="35">
        <f t="shared" si="3"/>
        <v>0.74963824769493137</v>
      </c>
      <c r="D40" s="35">
        <f t="shared" si="3"/>
        <v>0.76348756722257882</v>
      </c>
      <c r="E40" s="35">
        <f t="shared" si="3"/>
        <v>0.77017783047586486</v>
      </c>
      <c r="F40" s="35">
        <f t="shared" si="3"/>
        <v>0.78619217392667273</v>
      </c>
      <c r="G40" s="35">
        <f t="shared" si="3"/>
        <v>0.81553319714772399</v>
      </c>
      <c r="H40" s="35">
        <f t="shared" si="3"/>
        <v>0.81950469336141041</v>
      </c>
      <c r="I40" s="35">
        <f t="shared" si="3"/>
        <v>0.82997966829250969</v>
      </c>
      <c r="J40" s="35">
        <f t="shared" si="3"/>
        <v>0.85373314742491269</v>
      </c>
      <c r="K40" s="35">
        <f t="shared" si="3"/>
        <v>0.89469479183895728</v>
      </c>
      <c r="L40" s="35">
        <f t="shared" si="3"/>
        <v>0.91637604049721932</v>
      </c>
      <c r="M40" s="35">
        <f t="shared" si="3"/>
        <v>0.93498528940421455</v>
      </c>
      <c r="N40" s="35">
        <f t="shared" si="3"/>
        <v>1.0007396338270171</v>
      </c>
      <c r="O40" s="35">
        <f t="shared" si="3"/>
        <v>1.0837235718554472</v>
      </c>
      <c r="P40" s="35">
        <f t="shared" si="3"/>
        <v>1.058441930330293</v>
      </c>
      <c r="Q40" s="35">
        <f t="shared" si="3"/>
        <v>1.0438400598058066</v>
      </c>
      <c r="R40" s="35">
        <f t="shared" si="3"/>
        <v>1.0671986824410464</v>
      </c>
      <c r="S40" s="35"/>
      <c r="T40" s="35"/>
      <c r="U40" s="35"/>
      <c r="V40" s="35"/>
    </row>
    <row r="41" spans="1:22" x14ac:dyDescent="0.3">
      <c r="A41" s="18" t="s">
        <v>42</v>
      </c>
      <c r="B41" s="18"/>
      <c r="C41" s="35">
        <f t="shared" si="3"/>
        <v>0</v>
      </c>
      <c r="D41" s="35">
        <f t="shared" si="3"/>
        <v>0</v>
      </c>
      <c r="E41" s="35">
        <f t="shared" si="3"/>
        <v>0</v>
      </c>
      <c r="F41" s="35">
        <f t="shared" si="3"/>
        <v>0</v>
      </c>
      <c r="G41" s="35">
        <f t="shared" si="3"/>
        <v>0</v>
      </c>
      <c r="H41" s="35">
        <f t="shared" si="3"/>
        <v>0</v>
      </c>
      <c r="I41" s="35">
        <f t="shared" si="3"/>
        <v>0</v>
      </c>
      <c r="J41" s="35">
        <f t="shared" si="3"/>
        <v>0</v>
      </c>
      <c r="K41" s="35">
        <f t="shared" si="3"/>
        <v>0.88890976115011511</v>
      </c>
      <c r="L41" s="35">
        <f t="shared" si="3"/>
        <v>0.92251766380533784</v>
      </c>
      <c r="M41" s="35">
        <f t="shared" si="3"/>
        <v>0.94642236929410894</v>
      </c>
      <c r="N41" s="35">
        <f t="shared" si="3"/>
        <v>0.99283905504203707</v>
      </c>
      <c r="O41" s="35">
        <f t="shared" si="3"/>
        <v>1.0404163982631887</v>
      </c>
      <c r="P41" s="35">
        <f t="shared" si="3"/>
        <v>1.065974716110635</v>
      </c>
      <c r="Q41" s="35">
        <f t="shared" si="3"/>
        <v>1.0681814756643404</v>
      </c>
      <c r="R41" s="35">
        <f t="shared" si="3"/>
        <v>1.0747385606702362</v>
      </c>
      <c r="S41" s="35"/>
      <c r="T41" s="35"/>
      <c r="U41" s="35"/>
      <c r="V41" s="35"/>
    </row>
    <row r="42" spans="1:22" x14ac:dyDescent="0.3">
      <c r="A42" s="18" t="s">
        <v>43</v>
      </c>
      <c r="B42" s="18"/>
      <c r="C42" s="35">
        <f t="shared" si="3"/>
        <v>0.93613074882393632</v>
      </c>
      <c r="D42" s="35">
        <f t="shared" si="3"/>
        <v>0.93556754747837167</v>
      </c>
      <c r="E42" s="35">
        <f t="shared" si="3"/>
        <v>0.96775328499524838</v>
      </c>
      <c r="F42" s="35">
        <f t="shared" si="3"/>
        <v>0.95513650192239885</v>
      </c>
      <c r="G42" s="35">
        <f t="shared" si="3"/>
        <v>0.97444254594843693</v>
      </c>
      <c r="H42" s="35">
        <f t="shared" si="3"/>
        <v>0.97707344235139804</v>
      </c>
      <c r="I42" s="35">
        <f t="shared" si="3"/>
        <v>1.080972941499589</v>
      </c>
      <c r="J42" s="35">
        <f t="shared" si="3"/>
        <v>1.00950417005696</v>
      </c>
      <c r="K42" s="35">
        <f t="shared" si="3"/>
        <v>1.0536447249013199</v>
      </c>
      <c r="L42" s="35">
        <f t="shared" si="3"/>
        <v>1.0216776215870094</v>
      </c>
      <c r="M42" s="35">
        <f t="shared" si="3"/>
        <v>0.96892232978663151</v>
      </c>
      <c r="N42" s="35">
        <f t="shared" si="3"/>
        <v>0.96778885026606054</v>
      </c>
      <c r="O42" s="35">
        <f t="shared" si="3"/>
        <v>1.0053732249755918</v>
      </c>
      <c r="P42" s="35">
        <f t="shared" si="3"/>
        <v>0.98775035059522553</v>
      </c>
      <c r="Q42" s="35">
        <f t="shared" si="3"/>
        <v>0.9863970390546617</v>
      </c>
      <c r="R42" s="35">
        <f t="shared" si="3"/>
        <v>1.0084458588334995</v>
      </c>
      <c r="S42" s="35"/>
      <c r="T42" s="35"/>
      <c r="U42" s="35"/>
      <c r="V42" s="35"/>
    </row>
    <row r="43" spans="1:22" x14ac:dyDescent="0.3">
      <c r="A43" s="18" t="s">
        <v>44</v>
      </c>
      <c r="B43" s="18"/>
      <c r="C43" s="35"/>
      <c r="D43" s="35"/>
      <c r="E43" s="35"/>
      <c r="F43" s="35"/>
      <c r="G43" s="35"/>
      <c r="H43" s="35"/>
      <c r="I43" s="35"/>
      <c r="J43" s="35"/>
      <c r="K43" s="35">
        <f t="shared" si="3"/>
        <v>1.0037970992233449</v>
      </c>
      <c r="L43" s="35">
        <f t="shared" si="3"/>
        <v>1.0079745226441723</v>
      </c>
      <c r="M43" s="35">
        <f t="shared" si="3"/>
        <v>1.0014757920765363</v>
      </c>
      <c r="N43" s="35">
        <f t="shared" si="3"/>
        <v>0.99003474898926813</v>
      </c>
      <c r="O43" s="35">
        <f t="shared" si="3"/>
        <v>0.99107420759119513</v>
      </c>
      <c r="P43" s="35">
        <f t="shared" si="3"/>
        <v>0.99784573977006741</v>
      </c>
      <c r="Q43" s="35">
        <f t="shared" si="3"/>
        <v>1.00065601395343</v>
      </c>
      <c r="R43" s="35">
        <f t="shared" si="3"/>
        <v>1.0071418757519857</v>
      </c>
      <c r="S43" s="35"/>
      <c r="T43" s="35"/>
      <c r="U43" s="35"/>
      <c r="V43" s="35"/>
    </row>
    <row r="44" spans="1:22" x14ac:dyDescent="0.3">
      <c r="A44" s="18" t="s">
        <v>45</v>
      </c>
      <c r="B44" s="18"/>
      <c r="C44" s="35">
        <f t="shared" ref="C44:R45" si="4">C18/$W18</f>
        <v>0.79967483437781139</v>
      </c>
      <c r="D44" s="35">
        <f t="shared" si="4"/>
        <v>0.8149388524040766</v>
      </c>
      <c r="E44" s="35">
        <f t="shared" si="4"/>
        <v>0.79473906672494155</v>
      </c>
      <c r="F44" s="35">
        <f t="shared" si="4"/>
        <v>0.8219804277969065</v>
      </c>
      <c r="G44" s="35">
        <f t="shared" si="4"/>
        <v>0.83576390181472604</v>
      </c>
      <c r="H44" s="35">
        <f t="shared" si="4"/>
        <v>0.837572556564955</v>
      </c>
      <c r="I44" s="35">
        <f t="shared" si="4"/>
        <v>0.76674478996375017</v>
      </c>
      <c r="J44" s="35">
        <f t="shared" si="4"/>
        <v>0.84452445394884978</v>
      </c>
      <c r="K44" s="35">
        <f t="shared" si="4"/>
        <v>0.84796692896461556</v>
      </c>
      <c r="L44" s="35">
        <f t="shared" si="4"/>
        <v>0.89569066430874333</v>
      </c>
      <c r="M44" s="35">
        <f t="shared" si="4"/>
        <v>0.96363821847916387</v>
      </c>
      <c r="N44" s="35">
        <f t="shared" si="4"/>
        <v>1.0326156164021252</v>
      </c>
      <c r="O44" s="35">
        <f t="shared" si="4"/>
        <v>1.0764389591883143</v>
      </c>
      <c r="P44" s="35">
        <f t="shared" si="4"/>
        <v>1.0700844337443067</v>
      </c>
      <c r="Q44" s="35">
        <f t="shared" si="4"/>
        <v>1.0567698223348061</v>
      </c>
      <c r="R44" s="35">
        <f t="shared" si="4"/>
        <v>1.0567953565779244</v>
      </c>
      <c r="S44" s="35"/>
      <c r="T44" s="35"/>
      <c r="U44" s="35"/>
      <c r="V44" s="35"/>
    </row>
    <row r="45" spans="1:22" x14ac:dyDescent="0.3">
      <c r="A45" s="18" t="s">
        <v>46</v>
      </c>
      <c r="B45" s="18"/>
      <c r="C45" s="35"/>
      <c r="D45" s="35"/>
      <c r="E45" s="35"/>
      <c r="F45" s="35"/>
      <c r="G45" s="35"/>
      <c r="H45" s="35"/>
      <c r="I45" s="35"/>
      <c r="J45" s="35"/>
      <c r="K45" s="35">
        <f t="shared" si="4"/>
        <v>0.88540471283841005</v>
      </c>
      <c r="L45" s="35">
        <f t="shared" si="4"/>
        <v>0.91507191382098041</v>
      </c>
      <c r="M45" s="35">
        <f t="shared" si="4"/>
        <v>0.94487559339617921</v>
      </c>
      <c r="N45" s="35">
        <f t="shared" si="4"/>
        <v>1.0026711172004095</v>
      </c>
      <c r="O45" s="35">
        <f t="shared" si="4"/>
        <v>1.0496176018390033</v>
      </c>
      <c r="P45" s="35">
        <f t="shared" si="4"/>
        <v>1.0681041112095113</v>
      </c>
      <c r="Q45" s="35">
        <f t="shared" si="4"/>
        <v>1.0673093715150272</v>
      </c>
      <c r="R45" s="35">
        <f t="shared" si="4"/>
        <v>1.0669455781804784</v>
      </c>
      <c r="S45" s="35"/>
      <c r="T45" s="35"/>
      <c r="U45" s="35"/>
      <c r="V45" s="35"/>
    </row>
    <row r="46" spans="1:22" x14ac:dyDescent="0.3">
      <c r="A46" s="22" t="s">
        <v>20</v>
      </c>
      <c r="B46" s="22"/>
      <c r="C46" s="36">
        <f t="shared" ref="C46:V48" si="5">C20/$W20</f>
        <v>1.0353409689616544</v>
      </c>
      <c r="D46" s="36">
        <f t="shared" si="5"/>
        <v>1.0476927017827413</v>
      </c>
      <c r="E46" s="36">
        <f t="shared" si="5"/>
        <v>1.060044434603828</v>
      </c>
      <c r="F46" s="36">
        <f t="shared" si="5"/>
        <v>1.3486944646868282</v>
      </c>
      <c r="G46" s="36">
        <f t="shared" si="5"/>
        <v>0.82770559839609881</v>
      </c>
      <c r="H46" s="36">
        <f t="shared" si="5"/>
        <v>0.77627405623125612</v>
      </c>
      <c r="I46" s="36">
        <f t="shared" si="5"/>
        <v>1.301985725949484</v>
      </c>
      <c r="J46" s="36">
        <f t="shared" si="5"/>
        <v>1.0386132298844</v>
      </c>
      <c r="K46" s="36">
        <f t="shared" si="5"/>
        <v>1.0056882636375295</v>
      </c>
      <c r="L46" s="36">
        <f t="shared" si="5"/>
        <v>0.86668744943863285</v>
      </c>
      <c r="M46" s="36">
        <f t="shared" si="5"/>
        <v>1.0134671373295969</v>
      </c>
      <c r="N46" s="36">
        <f t="shared" si="5"/>
        <v>1.1604043475638244</v>
      </c>
      <c r="O46" s="36">
        <f t="shared" si="5"/>
        <v>1.1544814047776737</v>
      </c>
      <c r="P46" s="36">
        <f t="shared" si="5"/>
        <v>0.9273218038589901</v>
      </c>
      <c r="Q46" s="36">
        <f t="shared" si="5"/>
        <v>0.85146652082259988</v>
      </c>
      <c r="R46" s="36">
        <f t="shared" si="5"/>
        <v>1.0204830725711529</v>
      </c>
      <c r="S46" s="36">
        <f t="shared" si="5"/>
        <v>0.97658507452468202</v>
      </c>
      <c r="T46" s="36">
        <f t="shared" si="5"/>
        <v>1.0832183993646891</v>
      </c>
      <c r="U46" s="36">
        <f t="shared" si="5"/>
        <v>0.87973673806583563</v>
      </c>
      <c r="V46" s="36">
        <f t="shared" si="5"/>
        <v>0.89281882371466115</v>
      </c>
    </row>
    <row r="47" spans="1:22" x14ac:dyDescent="0.3">
      <c r="A47" s="25" t="s">
        <v>47</v>
      </c>
      <c r="B47" s="26"/>
      <c r="C47" s="37">
        <f t="shared" si="5"/>
        <v>0.77949432941550123</v>
      </c>
      <c r="D47" s="37">
        <f t="shared" si="5"/>
        <v>0.77274272702949198</v>
      </c>
      <c r="E47" s="37">
        <f t="shared" si="5"/>
        <v>0.77405358955412618</v>
      </c>
      <c r="F47" s="37">
        <f t="shared" si="5"/>
        <v>0.7842664303316913</v>
      </c>
      <c r="G47" s="37">
        <f t="shared" si="5"/>
        <v>0.84069130250350599</v>
      </c>
      <c r="H47" s="37">
        <f t="shared" si="5"/>
        <v>0.83492862537222712</v>
      </c>
      <c r="I47" s="37">
        <f t="shared" si="5"/>
        <v>0.84283507452899387</v>
      </c>
      <c r="J47" s="37">
        <f t="shared" si="5"/>
        <v>0.86547964680592315</v>
      </c>
      <c r="K47" s="37">
        <f t="shared" si="5"/>
        <v>0.93840256584004111</v>
      </c>
      <c r="L47" s="37">
        <f t="shared" si="5"/>
        <v>0.93148421645782531</v>
      </c>
      <c r="M47" s="37">
        <f t="shared" si="5"/>
        <v>0.9454323550464544</v>
      </c>
      <c r="N47" s="37">
        <f t="shared" si="5"/>
        <v>1.0077074052485475</v>
      </c>
      <c r="O47" s="37">
        <f t="shared" si="5"/>
        <v>1.1020267705285829</v>
      </c>
      <c r="P47" s="37">
        <f t="shared" si="5"/>
        <v>1.0472140611468252</v>
      </c>
      <c r="Q47" s="37">
        <f t="shared" si="5"/>
        <v>1.0103959941923342</v>
      </c>
      <c r="R47" s="37">
        <f t="shared" si="5"/>
        <v>1.0173366315393895</v>
      </c>
      <c r="S47" s="37"/>
      <c r="T47" s="37"/>
      <c r="U47" s="37"/>
      <c r="V47" s="37"/>
    </row>
    <row r="48" spans="1:22" x14ac:dyDescent="0.3">
      <c r="A48" s="29" t="s">
        <v>48</v>
      </c>
      <c r="B48" s="30"/>
      <c r="C48" s="38">
        <f t="shared" si="5"/>
        <v>0.74926226586756828</v>
      </c>
      <c r="D48" s="38">
        <f t="shared" si="5"/>
        <v>0.785499040166172</v>
      </c>
      <c r="E48" s="38">
        <f t="shared" si="5"/>
        <v>0.80799713710038246</v>
      </c>
      <c r="F48" s="38">
        <f t="shared" si="5"/>
        <v>0.82150722231823248</v>
      </c>
      <c r="G48" s="38">
        <f t="shared" si="5"/>
        <v>0.8243984789362826</v>
      </c>
      <c r="H48" s="38">
        <f t="shared" si="5"/>
        <v>0.86054844609062942</v>
      </c>
      <c r="I48" s="38">
        <f t="shared" si="5"/>
        <v>0.87966482604173812</v>
      </c>
      <c r="J48" s="38">
        <f t="shared" si="5"/>
        <v>0.8963147256673607</v>
      </c>
      <c r="K48" s="38">
        <f t="shared" si="5"/>
        <v>0.91695862200024347</v>
      </c>
      <c r="L48" s="38">
        <f t="shared" si="5"/>
        <v>0.93926429643135112</v>
      </c>
      <c r="M48" s="38">
        <f t="shared" si="5"/>
        <v>0.96045826070167517</v>
      </c>
      <c r="N48" s="38">
        <f t="shared" si="5"/>
        <v>0.99939820947243896</v>
      </c>
      <c r="O48" s="38">
        <f t="shared" si="5"/>
        <v>1.044446487627414</v>
      </c>
      <c r="P48" s="38">
        <f t="shared" si="5"/>
        <v>1.0559507490986344</v>
      </c>
      <c r="Q48" s="38">
        <f t="shared" si="5"/>
        <v>1.0456088352890138</v>
      </c>
      <c r="R48" s="38">
        <f t="shared" si="5"/>
        <v>1.0379145393792291</v>
      </c>
      <c r="S48" s="38"/>
      <c r="T48" s="38"/>
      <c r="U48" s="38"/>
      <c r="V48" s="38"/>
    </row>
    <row r="52" spans="1:6" x14ac:dyDescent="0.3">
      <c r="A52" s="40" t="s">
        <v>56</v>
      </c>
    </row>
    <row r="53" spans="1:6" ht="42.6" customHeight="1" x14ac:dyDescent="0.3">
      <c r="A53" s="2" t="s">
        <v>50</v>
      </c>
      <c r="B53" s="2" t="s">
        <v>5</v>
      </c>
      <c r="C53" s="2" t="s">
        <v>51</v>
      </c>
      <c r="D53" s="2" t="s">
        <v>52</v>
      </c>
      <c r="E53" s="2" t="s">
        <v>54</v>
      </c>
      <c r="F53" s="2" t="s">
        <v>55</v>
      </c>
    </row>
    <row r="54" spans="1:6" x14ac:dyDescent="0.3">
      <c r="A54" s="12" t="s">
        <v>11</v>
      </c>
      <c r="B54" s="13">
        <v>1485207</v>
      </c>
      <c r="C54" s="13">
        <f>B54*4</f>
        <v>5940828</v>
      </c>
      <c r="D54" s="13">
        <f>SUM($S$2:$V$2)</f>
        <v>5111928</v>
      </c>
      <c r="E54" s="13">
        <f>D54-C54</f>
        <v>-828900</v>
      </c>
      <c r="F54" s="39">
        <f>E54/C54</f>
        <v>-0.13952600546590474</v>
      </c>
    </row>
    <row r="55" spans="1:6" x14ac:dyDescent="0.3">
      <c r="A55" s="12" t="s">
        <v>12</v>
      </c>
      <c r="B55" s="13">
        <v>7509116</v>
      </c>
      <c r="C55" s="13">
        <f t="shared" ref="C55:C63" si="6">B55*4</f>
        <v>30036464</v>
      </c>
      <c r="D55" s="13">
        <f>SUM($S$3:$V$3)</f>
        <v>40058044</v>
      </c>
      <c r="E55" s="13">
        <f t="shared" ref="E55:E63" si="7">D55-C55</f>
        <v>10021580</v>
      </c>
      <c r="F55" s="39">
        <f t="shared" ref="F55:F63" si="8">E55/C55</f>
        <v>0.33364712970208477</v>
      </c>
    </row>
    <row r="56" spans="1:6" x14ac:dyDescent="0.3">
      <c r="A56" s="12" t="s">
        <v>13</v>
      </c>
      <c r="B56" s="13">
        <v>13463006</v>
      </c>
      <c r="C56" s="13">
        <f t="shared" si="6"/>
        <v>53852024</v>
      </c>
      <c r="D56" s="13">
        <f>SUM($S$4:$V$4)</f>
        <v>25228000</v>
      </c>
      <c r="E56" s="13">
        <f t="shared" si="7"/>
        <v>-28624024</v>
      </c>
      <c r="F56" s="39">
        <f t="shared" si="8"/>
        <v>-0.53153107114414122</v>
      </c>
    </row>
    <row r="57" spans="1:6" x14ac:dyDescent="0.3">
      <c r="A57" s="12" t="s">
        <v>14</v>
      </c>
      <c r="B57" s="13">
        <v>865260</v>
      </c>
      <c r="C57" s="13">
        <f t="shared" si="6"/>
        <v>3461040</v>
      </c>
      <c r="D57" s="13">
        <f>SUM($S$5:$V$5)</f>
        <v>7242494</v>
      </c>
      <c r="E57" s="13">
        <f t="shared" si="7"/>
        <v>3781454</v>
      </c>
      <c r="F57" s="39">
        <f t="shared" si="8"/>
        <v>1.0925773755865289</v>
      </c>
    </row>
    <row r="58" spans="1:6" x14ac:dyDescent="0.3">
      <c r="A58" s="12" t="s">
        <v>15</v>
      </c>
      <c r="B58" s="13">
        <v>0</v>
      </c>
      <c r="C58" s="13">
        <f t="shared" si="6"/>
        <v>0</v>
      </c>
      <c r="D58" s="13">
        <f>SUM($S$6:$V$6)</f>
        <v>0</v>
      </c>
      <c r="E58" s="13">
        <f t="shared" si="7"/>
        <v>0</v>
      </c>
      <c r="F58" s="39"/>
    </row>
    <row r="59" spans="1:6" x14ac:dyDescent="0.3">
      <c r="A59" s="12" t="s">
        <v>16</v>
      </c>
      <c r="B59" s="13">
        <v>1852637</v>
      </c>
      <c r="C59" s="13">
        <f t="shared" si="6"/>
        <v>7410548</v>
      </c>
      <c r="D59" s="13">
        <f>SUM($S$7:$V$7)</f>
        <v>5155000</v>
      </c>
      <c r="E59" s="13">
        <f t="shared" si="7"/>
        <v>-2255548</v>
      </c>
      <c r="F59" s="39">
        <f t="shared" si="8"/>
        <v>-0.30436993323570671</v>
      </c>
    </row>
    <row r="60" spans="1:6" x14ac:dyDescent="0.3">
      <c r="A60" s="12" t="s">
        <v>17</v>
      </c>
      <c r="B60" s="13">
        <v>1987601</v>
      </c>
      <c r="C60" s="13">
        <f t="shared" si="6"/>
        <v>7950404</v>
      </c>
      <c r="D60" s="13">
        <f>SUM($S$8:$V$8)</f>
        <v>7077000</v>
      </c>
      <c r="E60" s="13">
        <f t="shared" si="7"/>
        <v>-873404</v>
      </c>
      <c r="F60" s="39">
        <f t="shared" si="8"/>
        <v>-0.10985655571716858</v>
      </c>
    </row>
    <row r="61" spans="1:6" x14ac:dyDescent="0.3">
      <c r="A61" s="12" t="s">
        <v>18</v>
      </c>
      <c r="B61" s="13">
        <v>7817443</v>
      </c>
      <c r="C61" s="13">
        <f t="shared" si="6"/>
        <v>31269772</v>
      </c>
      <c r="D61" s="13">
        <f>SUM($S$9:$V$9)</f>
        <v>21601934</v>
      </c>
      <c r="E61" s="13">
        <f t="shared" si="7"/>
        <v>-9667838</v>
      </c>
      <c r="F61" s="39">
        <f t="shared" si="8"/>
        <v>-0.30917519961450313</v>
      </c>
    </row>
    <row r="62" spans="1:6" x14ac:dyDescent="0.3">
      <c r="A62" s="12" t="s">
        <v>19</v>
      </c>
      <c r="B62" s="13">
        <v>146598</v>
      </c>
      <c r="C62" s="13">
        <f t="shared" si="6"/>
        <v>586392</v>
      </c>
      <c r="D62" s="13">
        <f>SUM($S$10:$V$10)</f>
        <v>0</v>
      </c>
      <c r="E62" s="13">
        <f t="shared" si="7"/>
        <v>-586392</v>
      </c>
      <c r="F62" s="39">
        <f t="shared" si="8"/>
        <v>-1</v>
      </c>
    </row>
    <row r="63" spans="1:6" ht="15" thickBot="1" x14ac:dyDescent="0.35">
      <c r="A63" s="15" t="s">
        <v>53</v>
      </c>
      <c r="B63" s="16">
        <f>SUM(B54:B62)</f>
        <v>35126868</v>
      </c>
      <c r="C63" s="41">
        <f t="shared" si="6"/>
        <v>140507472</v>
      </c>
      <c r="D63" s="41">
        <f>SUM(D54:D62)</f>
        <v>111474400</v>
      </c>
      <c r="E63" s="41">
        <f t="shared" si="7"/>
        <v>-29033072</v>
      </c>
      <c r="F63" s="42">
        <f t="shared" si="8"/>
        <v>-0.20663009295334842</v>
      </c>
    </row>
    <row r="64" spans="1:6" ht="15" thickTop="1" x14ac:dyDescent="0.3"/>
    <row r="65" spans="1:6" ht="41.4" x14ac:dyDescent="0.3">
      <c r="A65" s="2" t="s">
        <v>50</v>
      </c>
      <c r="B65" s="2" t="s">
        <v>5</v>
      </c>
      <c r="C65" s="2" t="s">
        <v>51</v>
      </c>
      <c r="D65" s="2" t="s">
        <v>52</v>
      </c>
      <c r="E65" s="2" t="s">
        <v>54</v>
      </c>
      <c r="F65" s="2" t="s">
        <v>55</v>
      </c>
    </row>
    <row r="66" spans="1:6" x14ac:dyDescent="0.3">
      <c r="A66" s="12" t="s">
        <v>11</v>
      </c>
      <c r="B66" s="13">
        <v>1485207</v>
      </c>
      <c r="C66" s="39">
        <f>C54/C$63</f>
        <v>4.2281224730881216E-2</v>
      </c>
      <c r="D66" s="39">
        <f t="shared" ref="D66:D74" si="9">D54/D$63</f>
        <v>4.5857416590714996E-2</v>
      </c>
      <c r="E66" s="39">
        <f>D66-C66</f>
        <v>3.57619185983378E-3</v>
      </c>
      <c r="F66" s="39">
        <f>E66/C66</f>
        <v>8.4581084928266353E-2</v>
      </c>
    </row>
    <row r="67" spans="1:6" x14ac:dyDescent="0.3">
      <c r="A67" s="12" t="s">
        <v>12</v>
      </c>
      <c r="B67" s="13">
        <v>7509116</v>
      </c>
      <c r="C67" s="39">
        <f t="shared" ref="C67:C74" si="10">C55/C$63</f>
        <v>0.21377129324481761</v>
      </c>
      <c r="D67" s="39">
        <f t="shared" si="9"/>
        <v>0.35934747350064228</v>
      </c>
      <c r="E67" s="39">
        <f t="shared" ref="E67:E75" si="11">D67-C67</f>
        <v>0.14557618025582467</v>
      </c>
      <c r="F67" s="39">
        <f t="shared" ref="F67:F69" si="12">E67/C67</f>
        <v>0.68099031467759441</v>
      </c>
    </row>
    <row r="68" spans="1:6" x14ac:dyDescent="0.3">
      <c r="A68" s="12" t="s">
        <v>13</v>
      </c>
      <c r="B68" s="13">
        <v>13463006</v>
      </c>
      <c r="C68" s="39">
        <f t="shared" si="10"/>
        <v>0.38326804427881245</v>
      </c>
      <c r="D68" s="39">
        <f t="shared" si="9"/>
        <v>0.22631205012092462</v>
      </c>
      <c r="E68" s="39">
        <f t="shared" si="11"/>
        <v>-0.15695599415788783</v>
      </c>
      <c r="F68" s="39">
        <f t="shared" si="12"/>
        <v>-0.40952016871959329</v>
      </c>
    </row>
    <row r="69" spans="1:6" x14ac:dyDescent="0.3">
      <c r="A69" s="12" t="s">
        <v>14</v>
      </c>
      <c r="B69" s="13">
        <v>865260</v>
      </c>
      <c r="C69" s="39">
        <f t="shared" si="10"/>
        <v>2.4632426665537048E-2</v>
      </c>
      <c r="D69" s="39">
        <f t="shared" si="9"/>
        <v>6.4970020022534325E-2</v>
      </c>
      <c r="E69" s="39">
        <f t="shared" si="11"/>
        <v>4.0337593356997277E-2</v>
      </c>
      <c r="F69" s="39">
        <f t="shared" si="12"/>
        <v>1.6375809783058504</v>
      </c>
    </row>
    <row r="70" spans="1:6" x14ac:dyDescent="0.3">
      <c r="A70" s="12" t="s">
        <v>15</v>
      </c>
      <c r="B70" s="13">
        <v>0</v>
      </c>
      <c r="C70" s="39">
        <f t="shared" si="10"/>
        <v>0</v>
      </c>
      <c r="D70" s="39">
        <f t="shared" si="9"/>
        <v>0</v>
      </c>
      <c r="E70" s="39">
        <f t="shared" si="11"/>
        <v>0</v>
      </c>
      <c r="F70" s="39"/>
    </row>
    <row r="71" spans="1:6" x14ac:dyDescent="0.3">
      <c r="A71" s="12" t="s">
        <v>16</v>
      </c>
      <c r="B71" s="13">
        <v>1852637</v>
      </c>
      <c r="C71" s="39">
        <f t="shared" si="10"/>
        <v>5.2741309017359586E-2</v>
      </c>
      <c r="D71" s="39">
        <f t="shared" si="9"/>
        <v>4.6243801267376185E-2</v>
      </c>
      <c r="E71" s="39">
        <f t="shared" si="11"/>
        <v>-6.4975077499834014E-3</v>
      </c>
      <c r="F71" s="39">
        <f t="shared" ref="F71:F75" si="13">E71/C71</f>
        <v>-0.12319579985860368</v>
      </c>
    </row>
    <row r="72" spans="1:6" x14ac:dyDescent="0.3">
      <c r="A72" s="12" t="s">
        <v>17</v>
      </c>
      <c r="B72" s="13">
        <v>1987601</v>
      </c>
      <c r="C72" s="39">
        <f t="shared" si="10"/>
        <v>5.6583496143180201E-2</v>
      </c>
      <c r="D72" s="39">
        <f t="shared" si="9"/>
        <v>6.3485428044465816E-2</v>
      </c>
      <c r="E72" s="39">
        <f t="shared" si="11"/>
        <v>6.9019319012856156E-3</v>
      </c>
      <c r="F72" s="39">
        <f t="shared" si="13"/>
        <v>0.12197782695895648</v>
      </c>
    </row>
    <row r="73" spans="1:6" x14ac:dyDescent="0.3">
      <c r="A73" s="12" t="s">
        <v>18</v>
      </c>
      <c r="B73" s="13">
        <v>7817443</v>
      </c>
      <c r="C73" s="39">
        <f t="shared" si="10"/>
        <v>0.2225488193254235</v>
      </c>
      <c r="D73" s="39">
        <f t="shared" si="9"/>
        <v>0.19378381045334175</v>
      </c>
      <c r="E73" s="39">
        <f t="shared" si="11"/>
        <v>-2.8765008872081749E-2</v>
      </c>
      <c r="F73" s="39">
        <f t="shared" si="13"/>
        <v>-0.12925257909375795</v>
      </c>
    </row>
    <row r="74" spans="1:6" x14ac:dyDescent="0.3">
      <c r="A74" s="12" t="s">
        <v>19</v>
      </c>
      <c r="B74" s="13">
        <v>146598</v>
      </c>
      <c r="C74" s="39">
        <f t="shared" si="10"/>
        <v>4.1733865939883969E-3</v>
      </c>
      <c r="D74" s="39">
        <f t="shared" si="9"/>
        <v>0</v>
      </c>
      <c r="E74" s="39">
        <f t="shared" si="11"/>
        <v>-4.1733865939883969E-3</v>
      </c>
      <c r="F74" s="39">
        <f t="shared" si="13"/>
        <v>-1</v>
      </c>
    </row>
    <row r="75" spans="1:6" ht="15" thickBot="1" x14ac:dyDescent="0.35">
      <c r="A75" s="15" t="s">
        <v>53</v>
      </c>
      <c r="B75" s="16">
        <f>SUM(B66:B74)</f>
        <v>35126868</v>
      </c>
      <c r="C75" s="42">
        <f>SUM(C66:C74)</f>
        <v>1</v>
      </c>
      <c r="D75" s="42">
        <f>SUM(D66:D74)</f>
        <v>1</v>
      </c>
      <c r="E75" s="42">
        <f t="shared" si="11"/>
        <v>0</v>
      </c>
      <c r="F75" s="42">
        <f t="shared" si="13"/>
        <v>0</v>
      </c>
    </row>
    <row r="76" spans="1:6" ht="15" thickTop="1" x14ac:dyDescent="0.3"/>
    <row r="78" spans="1:6" x14ac:dyDescent="0.3">
      <c r="A78" s="40" t="s">
        <v>125</v>
      </c>
    </row>
    <row r="79" spans="1:6" ht="41.4" x14ac:dyDescent="0.3">
      <c r="A79" s="2" t="s">
        <v>50</v>
      </c>
      <c r="B79" s="2" t="s">
        <v>4</v>
      </c>
      <c r="C79" s="2" t="s">
        <v>126</v>
      </c>
      <c r="D79" s="2" t="s">
        <v>52</v>
      </c>
      <c r="E79" s="2" t="s">
        <v>54</v>
      </c>
      <c r="F79" s="2" t="s">
        <v>55</v>
      </c>
    </row>
    <row r="80" spans="1:6" x14ac:dyDescent="0.3">
      <c r="A80" s="12" t="s">
        <v>11</v>
      </c>
      <c r="B80" s="13">
        <v>2114610</v>
      </c>
      <c r="C80" s="13">
        <f>B80*4</f>
        <v>8458440</v>
      </c>
      <c r="D80" s="13">
        <f>SUM($S$2:$V$2)</f>
        <v>5111928</v>
      </c>
      <c r="E80" s="13">
        <f>D80-C80</f>
        <v>-3346512</v>
      </c>
      <c r="F80" s="39">
        <f>E80/C80</f>
        <v>-0.39564174954246883</v>
      </c>
    </row>
    <row r="81" spans="1:6" x14ac:dyDescent="0.3">
      <c r="A81" s="12" t="s">
        <v>12</v>
      </c>
      <c r="B81" s="13">
        <v>8509159</v>
      </c>
      <c r="C81" s="13">
        <f t="shared" ref="C81:C89" si="14">B81*4</f>
        <v>34036636</v>
      </c>
      <c r="D81" s="13">
        <f>SUM($S$3:$V$3)</f>
        <v>40058044</v>
      </c>
      <c r="E81" s="13">
        <f t="shared" ref="E81:E89" si="15">D81-C81</f>
        <v>6021408</v>
      </c>
      <c r="F81" s="39">
        <f t="shared" ref="F81:F83" si="16">E81/C81</f>
        <v>0.17690960998613375</v>
      </c>
    </row>
    <row r="82" spans="1:6" x14ac:dyDescent="0.3">
      <c r="A82" s="12" t="s">
        <v>13</v>
      </c>
      <c r="B82" s="13">
        <v>8024287</v>
      </c>
      <c r="C82" s="13">
        <f t="shared" si="14"/>
        <v>32097148</v>
      </c>
      <c r="D82" s="13">
        <f>SUM($S$4:$V$4)</f>
        <v>25228000</v>
      </c>
      <c r="E82" s="13">
        <f t="shared" si="15"/>
        <v>-6869148</v>
      </c>
      <c r="F82" s="39">
        <f t="shared" si="16"/>
        <v>-0.21401116385792282</v>
      </c>
    </row>
    <row r="83" spans="1:6" x14ac:dyDescent="0.3">
      <c r="A83" s="12" t="s">
        <v>14</v>
      </c>
      <c r="B83" s="13">
        <v>1464871</v>
      </c>
      <c r="C83" s="13">
        <f t="shared" si="14"/>
        <v>5859484</v>
      </c>
      <c r="D83" s="13">
        <f>SUM($S$5:$V$5)</f>
        <v>7242494</v>
      </c>
      <c r="E83" s="13">
        <f t="shared" si="15"/>
        <v>1383010</v>
      </c>
      <c r="F83" s="39">
        <f t="shared" si="16"/>
        <v>0.23602931589197956</v>
      </c>
    </row>
    <row r="84" spans="1:6" x14ac:dyDescent="0.3">
      <c r="A84" s="12" t="s">
        <v>15</v>
      </c>
      <c r="B84" s="13">
        <v>0</v>
      </c>
      <c r="C84" s="13">
        <f t="shared" si="14"/>
        <v>0</v>
      </c>
      <c r="D84" s="13">
        <f>SUM($S$6:$V$6)</f>
        <v>0</v>
      </c>
      <c r="E84" s="13">
        <f t="shared" si="15"/>
        <v>0</v>
      </c>
      <c r="F84" s="39"/>
    </row>
    <row r="85" spans="1:6" x14ac:dyDescent="0.3">
      <c r="A85" s="12" t="s">
        <v>16</v>
      </c>
      <c r="B85" s="13">
        <v>2040526</v>
      </c>
      <c r="C85" s="13">
        <f t="shared" si="14"/>
        <v>8162104</v>
      </c>
      <c r="D85" s="13">
        <f>SUM($S$7:$V$7)</f>
        <v>5155000</v>
      </c>
      <c r="E85" s="13">
        <f t="shared" si="15"/>
        <v>-3007104</v>
      </c>
      <c r="F85" s="39">
        <f t="shared" ref="F85:F89" si="17">E85/C85</f>
        <v>-0.36842265180644601</v>
      </c>
    </row>
    <row r="86" spans="1:6" x14ac:dyDescent="0.3">
      <c r="A86" s="12" t="s">
        <v>17</v>
      </c>
      <c r="B86" s="13">
        <v>1541691</v>
      </c>
      <c r="C86" s="13">
        <f t="shared" si="14"/>
        <v>6166764</v>
      </c>
      <c r="D86" s="13">
        <f>SUM($S$8:$V$8)</f>
        <v>7077000</v>
      </c>
      <c r="E86" s="13">
        <f t="shared" si="15"/>
        <v>910236</v>
      </c>
      <c r="F86" s="39">
        <f t="shared" si="17"/>
        <v>0.14760350809598033</v>
      </c>
    </row>
    <row r="87" spans="1:6" x14ac:dyDescent="0.3">
      <c r="A87" s="12" t="s">
        <v>18</v>
      </c>
      <c r="B87" s="13">
        <v>2435468</v>
      </c>
      <c r="C87" s="13">
        <f t="shared" si="14"/>
        <v>9741872</v>
      </c>
      <c r="D87" s="13">
        <f>SUM($S$9:$V$9)</f>
        <v>21601934</v>
      </c>
      <c r="E87" s="13">
        <f t="shared" si="15"/>
        <v>11860062</v>
      </c>
      <c r="F87" s="39">
        <f t="shared" si="17"/>
        <v>1.2174315162424634</v>
      </c>
    </row>
    <row r="88" spans="1:6" x14ac:dyDescent="0.3">
      <c r="A88" s="12" t="s">
        <v>19</v>
      </c>
      <c r="B88" s="13">
        <v>2027584</v>
      </c>
      <c r="C88" s="13">
        <f t="shared" si="14"/>
        <v>8110336</v>
      </c>
      <c r="D88" s="13">
        <f>SUM($S$10:$V$10)</f>
        <v>0</v>
      </c>
      <c r="E88" s="13">
        <f t="shared" si="15"/>
        <v>-8110336</v>
      </c>
      <c r="F88" s="39">
        <f t="shared" si="17"/>
        <v>-1</v>
      </c>
    </row>
    <row r="89" spans="1:6" ht="15" thickBot="1" x14ac:dyDescent="0.35">
      <c r="A89" s="15" t="s">
        <v>53</v>
      </c>
      <c r="B89" s="16">
        <f>SUM(B80:B88)</f>
        <v>28158196</v>
      </c>
      <c r="C89" s="41">
        <f t="shared" si="14"/>
        <v>112632784</v>
      </c>
      <c r="D89" s="41">
        <f>SUM(D80:D88)</f>
        <v>111474400</v>
      </c>
      <c r="E89" s="41">
        <f t="shared" si="15"/>
        <v>-1158384</v>
      </c>
      <c r="F89" s="42">
        <f t="shared" si="17"/>
        <v>-1.0284607721318511E-2</v>
      </c>
    </row>
    <row r="90" spans="1:6" ht="15" thickTop="1" x14ac:dyDescent="0.3"/>
    <row r="91" spans="1:6" ht="41.4" x14ac:dyDescent="0.3">
      <c r="A91" s="2" t="s">
        <v>50</v>
      </c>
      <c r="B91" s="2" t="s">
        <v>4</v>
      </c>
      <c r="C91" s="2" t="s">
        <v>126</v>
      </c>
      <c r="D91" s="2" t="s">
        <v>52</v>
      </c>
      <c r="E91" s="2" t="s">
        <v>54</v>
      </c>
      <c r="F91" s="2" t="s">
        <v>55</v>
      </c>
    </row>
    <row r="92" spans="1:6" x14ac:dyDescent="0.3">
      <c r="A92" s="12" t="s">
        <v>11</v>
      </c>
      <c r="B92" s="13">
        <v>2114610</v>
      </c>
      <c r="C92" s="39">
        <f>C80/C$89</f>
        <v>7.5097495592402294E-2</v>
      </c>
      <c r="D92" s="39">
        <f>D80/D$89</f>
        <v>4.5857416590714996E-2</v>
      </c>
      <c r="E92" s="39">
        <f>D92-C92</f>
        <v>-2.9240079001687298E-2</v>
      </c>
      <c r="F92" s="39">
        <f>E92/C92</f>
        <v>-0.38936157285976863</v>
      </c>
    </row>
    <row r="93" spans="1:6" x14ac:dyDescent="0.3">
      <c r="A93" s="12" t="s">
        <v>12</v>
      </c>
      <c r="B93" s="13">
        <v>8509159</v>
      </c>
      <c r="C93" s="39">
        <f t="shared" ref="C93:D93" si="18">C81/C$89</f>
        <v>0.30219119861229748</v>
      </c>
      <c r="D93" s="39">
        <f t="shared" si="18"/>
        <v>0.35934747350064228</v>
      </c>
      <c r="E93" s="39">
        <f t="shared" ref="E93:E101" si="19">D93-C93</f>
        <v>5.7156274888344794E-2</v>
      </c>
      <c r="F93" s="39">
        <f t="shared" ref="F93:F95" si="20">E93/C93</f>
        <v>0.18913944268004521</v>
      </c>
    </row>
    <row r="94" spans="1:6" x14ac:dyDescent="0.3">
      <c r="A94" s="12" t="s">
        <v>13</v>
      </c>
      <c r="B94" s="13">
        <v>8024287</v>
      </c>
      <c r="C94" s="39">
        <f t="shared" ref="C94:D94" si="21">C82/C$89</f>
        <v>0.28497162957456507</v>
      </c>
      <c r="D94" s="39">
        <f t="shared" si="21"/>
        <v>0.22631205012092462</v>
      </c>
      <c r="E94" s="39">
        <f t="shared" si="19"/>
        <v>-5.8659579453640448E-2</v>
      </c>
      <c r="F94" s="39">
        <f t="shared" si="20"/>
        <v>-0.20584357657361715</v>
      </c>
    </row>
    <row r="95" spans="1:6" x14ac:dyDescent="0.3">
      <c r="A95" s="12" t="s">
        <v>14</v>
      </c>
      <c r="B95" s="13">
        <v>1464871</v>
      </c>
      <c r="C95" s="39">
        <f t="shared" ref="C95:D95" si="22">C83/C$89</f>
        <v>5.2022899478361466E-2</v>
      </c>
      <c r="D95" s="39">
        <f t="shared" si="22"/>
        <v>6.4970020022534325E-2</v>
      </c>
      <c r="E95" s="39">
        <f t="shared" si="19"/>
        <v>1.2947120544172859E-2</v>
      </c>
      <c r="F95" s="39">
        <f t="shared" si="20"/>
        <v>0.24887348982841906</v>
      </c>
    </row>
    <row r="96" spans="1:6" x14ac:dyDescent="0.3">
      <c r="A96" s="12" t="s">
        <v>15</v>
      </c>
      <c r="B96" s="13">
        <v>0</v>
      </c>
      <c r="C96" s="39">
        <f t="shared" ref="C96:D96" si="23">C84/C$89</f>
        <v>0</v>
      </c>
      <c r="D96" s="39">
        <f t="shared" si="23"/>
        <v>0</v>
      </c>
      <c r="E96" s="39">
        <f t="shared" si="19"/>
        <v>0</v>
      </c>
      <c r="F96" s="39"/>
    </row>
    <row r="97" spans="1:6" x14ac:dyDescent="0.3">
      <c r="A97" s="12" t="s">
        <v>16</v>
      </c>
      <c r="B97" s="13">
        <v>2040526</v>
      </c>
      <c r="C97" s="39">
        <f t="shared" ref="C97:D97" si="24">C85/C$89</f>
        <v>7.2466503180814573E-2</v>
      </c>
      <c r="D97" s="39">
        <f t="shared" si="24"/>
        <v>4.6243801267376185E-2</v>
      </c>
      <c r="E97" s="39">
        <f t="shared" si="19"/>
        <v>-2.6222701913438388E-2</v>
      </c>
      <c r="F97" s="39">
        <f t="shared" ref="F97:F101" si="25">E97/C97</f>
        <v>-0.36185962841354291</v>
      </c>
    </row>
    <row r="98" spans="1:6" x14ac:dyDescent="0.3">
      <c r="A98" s="12" t="s">
        <v>17</v>
      </c>
      <c r="B98" s="13">
        <v>1541691</v>
      </c>
      <c r="C98" s="39">
        <f t="shared" ref="C98:D98" si="26">C86/C$89</f>
        <v>5.4751057205511322E-2</v>
      </c>
      <c r="D98" s="39">
        <f t="shared" si="26"/>
        <v>6.3485428044465816E-2</v>
      </c>
      <c r="E98" s="39">
        <f t="shared" si="19"/>
        <v>8.7343708389544944E-3</v>
      </c>
      <c r="F98" s="39">
        <f t="shared" si="25"/>
        <v>0.15952880701772604</v>
      </c>
    </row>
    <row r="99" spans="1:6" x14ac:dyDescent="0.3">
      <c r="A99" s="12" t="s">
        <v>18</v>
      </c>
      <c r="B99" s="13">
        <v>2435468</v>
      </c>
      <c r="C99" s="39">
        <f t="shared" ref="C99:D99" si="27">C87/C$89</f>
        <v>8.6492330687661947E-2</v>
      </c>
      <c r="D99" s="39">
        <f t="shared" si="27"/>
        <v>0.19378381045334175</v>
      </c>
      <c r="E99" s="39">
        <f t="shared" si="19"/>
        <v>0.10729147976567981</v>
      </c>
      <c r="F99" s="39">
        <f t="shared" si="25"/>
        <v>1.2404739115324226</v>
      </c>
    </row>
    <row r="100" spans="1:6" x14ac:dyDescent="0.3">
      <c r="A100" s="12" t="s">
        <v>19</v>
      </c>
      <c r="B100" s="13">
        <v>2027584</v>
      </c>
      <c r="C100" s="39">
        <f t="shared" ref="C100:D100" si="28">C88/C$89</f>
        <v>7.2006885668385853E-2</v>
      </c>
      <c r="D100" s="39">
        <f t="shared" si="28"/>
        <v>0</v>
      </c>
      <c r="E100" s="39">
        <f t="shared" si="19"/>
        <v>-7.2006885668385853E-2</v>
      </c>
      <c r="F100" s="39">
        <f t="shared" si="25"/>
        <v>-1</v>
      </c>
    </row>
    <row r="101" spans="1:6" ht="15" thickBot="1" x14ac:dyDescent="0.35">
      <c r="A101" s="15" t="s">
        <v>53</v>
      </c>
      <c r="B101" s="16">
        <f>SUM(B92:B100)</f>
        <v>28158196</v>
      </c>
      <c r="C101" s="42">
        <f>SUM(C92:C100)</f>
        <v>1</v>
      </c>
      <c r="D101" s="42">
        <f>SUM(D92:D100)</f>
        <v>1</v>
      </c>
      <c r="E101" s="42">
        <f t="shared" si="19"/>
        <v>0</v>
      </c>
      <c r="F101" s="42">
        <f t="shared" si="25"/>
        <v>0</v>
      </c>
    </row>
    <row r="102" spans="1:6" ht="15" thickTop="1" x14ac:dyDescent="0.3"/>
    <row r="104" spans="1:6" x14ac:dyDescent="0.3">
      <c r="A104" s="40" t="s">
        <v>127</v>
      </c>
    </row>
    <row r="105" spans="1:6" ht="41.4" x14ac:dyDescent="0.3">
      <c r="A105" s="2" t="s">
        <v>50</v>
      </c>
      <c r="B105" s="2" t="s">
        <v>3</v>
      </c>
      <c r="C105" s="2" t="s">
        <v>128</v>
      </c>
      <c r="D105" s="2" t="s">
        <v>52</v>
      </c>
      <c r="E105" s="2" t="s">
        <v>54</v>
      </c>
      <c r="F105" s="2" t="s">
        <v>55</v>
      </c>
    </row>
    <row r="106" spans="1:6" x14ac:dyDescent="0.3">
      <c r="A106" s="12" t="s">
        <v>11</v>
      </c>
      <c r="B106" s="13">
        <v>1386967</v>
      </c>
      <c r="C106" s="13">
        <f>B106*4</f>
        <v>5547868</v>
      </c>
      <c r="D106" s="13">
        <f>SUM($S$2:$V$2)</f>
        <v>5111928</v>
      </c>
      <c r="E106" s="13">
        <f>D106-C106</f>
        <v>-435940</v>
      </c>
      <c r="F106" s="39">
        <f>E106/C106</f>
        <v>-7.8577933000568867E-2</v>
      </c>
    </row>
    <row r="107" spans="1:6" x14ac:dyDescent="0.3">
      <c r="A107" s="12" t="s">
        <v>12</v>
      </c>
      <c r="B107" s="13">
        <v>9543371</v>
      </c>
      <c r="C107" s="13">
        <f t="shared" ref="C107:C115" si="29">B107*4</f>
        <v>38173484</v>
      </c>
      <c r="D107" s="13">
        <f>SUM($S$3:$V$3)</f>
        <v>40058044</v>
      </c>
      <c r="E107" s="13">
        <f t="shared" ref="E107:E115" si="30">D107-C107</f>
        <v>1884560</v>
      </c>
      <c r="F107" s="39">
        <f t="shared" ref="F107:F109" si="31">E107/C107</f>
        <v>4.9368299733920019E-2</v>
      </c>
    </row>
    <row r="108" spans="1:6" x14ac:dyDescent="0.3">
      <c r="A108" s="12" t="s">
        <v>13</v>
      </c>
      <c r="B108" s="13">
        <v>10381561</v>
      </c>
      <c r="C108" s="13">
        <f t="shared" si="29"/>
        <v>41526244</v>
      </c>
      <c r="D108" s="13">
        <f>SUM($S$4:$V$4)</f>
        <v>25228000</v>
      </c>
      <c r="E108" s="13">
        <f t="shared" si="30"/>
        <v>-16298244</v>
      </c>
      <c r="F108" s="39">
        <f t="shared" si="31"/>
        <v>-0.39248057204499398</v>
      </c>
    </row>
    <row r="109" spans="1:6" x14ac:dyDescent="0.3">
      <c r="A109" s="12" t="s">
        <v>14</v>
      </c>
      <c r="B109" s="13">
        <v>783123</v>
      </c>
      <c r="C109" s="13">
        <f t="shared" si="29"/>
        <v>3132492</v>
      </c>
      <c r="D109" s="13">
        <f>SUM($S$5:$V$5)</f>
        <v>7242494</v>
      </c>
      <c r="E109" s="13">
        <f t="shared" si="30"/>
        <v>4110002</v>
      </c>
      <c r="F109" s="39">
        <f t="shared" si="31"/>
        <v>1.3120550667008886</v>
      </c>
    </row>
    <row r="110" spans="1:6" x14ac:dyDescent="0.3">
      <c r="A110" s="12" t="s">
        <v>15</v>
      </c>
      <c r="B110" s="13">
        <v>0</v>
      </c>
      <c r="C110" s="13">
        <f t="shared" si="29"/>
        <v>0</v>
      </c>
      <c r="D110" s="13">
        <f>SUM($S$6:$V$6)</f>
        <v>0</v>
      </c>
      <c r="E110" s="13">
        <f t="shared" si="30"/>
        <v>0</v>
      </c>
      <c r="F110" s="39"/>
    </row>
    <row r="111" spans="1:6" x14ac:dyDescent="0.3">
      <c r="A111" s="12" t="s">
        <v>16</v>
      </c>
      <c r="B111" s="13">
        <v>1589760</v>
      </c>
      <c r="C111" s="13">
        <f t="shared" si="29"/>
        <v>6359040</v>
      </c>
      <c r="D111" s="13">
        <f>SUM($S$7:$V$7)</f>
        <v>5155000</v>
      </c>
      <c r="E111" s="13">
        <f t="shared" si="30"/>
        <v>-1204040</v>
      </c>
      <c r="F111" s="39">
        <f t="shared" ref="F111:F115" si="32">E111/C111</f>
        <v>-0.18934304549114331</v>
      </c>
    </row>
    <row r="112" spans="1:6" x14ac:dyDescent="0.3">
      <c r="A112" s="12" t="s">
        <v>17</v>
      </c>
      <c r="B112" s="13">
        <v>856192</v>
      </c>
      <c r="C112" s="13">
        <f t="shared" si="29"/>
        <v>3424768</v>
      </c>
      <c r="D112" s="13">
        <f>SUM($S$8:$V$8)</f>
        <v>7077000</v>
      </c>
      <c r="E112" s="13">
        <f t="shared" si="30"/>
        <v>3652232</v>
      </c>
      <c r="F112" s="39">
        <f t="shared" si="32"/>
        <v>1.0664173456420989</v>
      </c>
    </row>
    <row r="113" spans="1:6" x14ac:dyDescent="0.3">
      <c r="A113" s="12" t="s">
        <v>18</v>
      </c>
      <c r="B113" s="13">
        <v>2856402</v>
      </c>
      <c r="C113" s="13">
        <f t="shared" si="29"/>
        <v>11425608</v>
      </c>
      <c r="D113" s="13">
        <f>SUM($S$9:$V$9)</f>
        <v>21601934</v>
      </c>
      <c r="E113" s="13">
        <f t="shared" si="30"/>
        <v>10176326</v>
      </c>
      <c r="F113" s="39">
        <f t="shared" si="32"/>
        <v>0.89065947300134929</v>
      </c>
    </row>
    <row r="114" spans="1:6" x14ac:dyDescent="0.3">
      <c r="A114" s="12" t="s">
        <v>19</v>
      </c>
      <c r="B114" s="13">
        <v>0</v>
      </c>
      <c r="C114" s="13">
        <f t="shared" si="29"/>
        <v>0</v>
      </c>
      <c r="D114" s="13">
        <f>SUM($S$10:$V$10)</f>
        <v>0</v>
      </c>
      <c r="E114" s="13">
        <f t="shared" si="30"/>
        <v>0</v>
      </c>
      <c r="F114" s="39" t="e">
        <f t="shared" si="32"/>
        <v>#DIV/0!</v>
      </c>
    </row>
    <row r="115" spans="1:6" ht="15" thickBot="1" x14ac:dyDescent="0.35">
      <c r="A115" s="15" t="s">
        <v>53</v>
      </c>
      <c r="B115" s="16">
        <f>SUM(B106:B114)</f>
        <v>27397376</v>
      </c>
      <c r="C115" s="41">
        <f t="shared" si="29"/>
        <v>109589504</v>
      </c>
      <c r="D115" s="41">
        <f>SUM(D106:D114)</f>
        <v>111474400</v>
      </c>
      <c r="E115" s="41">
        <f t="shared" si="30"/>
        <v>1884896</v>
      </c>
      <c r="F115" s="42">
        <f t="shared" si="32"/>
        <v>1.7199603348875454E-2</v>
      </c>
    </row>
    <row r="116" spans="1:6" ht="15" thickTop="1" x14ac:dyDescent="0.3"/>
    <row r="117" spans="1:6" ht="41.4" x14ac:dyDescent="0.3">
      <c r="A117" s="2" t="s">
        <v>50</v>
      </c>
      <c r="B117" s="2" t="s">
        <v>3</v>
      </c>
      <c r="C117" s="2" t="s">
        <v>128</v>
      </c>
      <c r="D117" s="2" t="s">
        <v>52</v>
      </c>
      <c r="E117" s="2" t="s">
        <v>54</v>
      </c>
      <c r="F117" s="2" t="s">
        <v>55</v>
      </c>
    </row>
    <row r="118" spans="1:6" x14ac:dyDescent="0.3">
      <c r="A118" s="12" t="s">
        <v>11</v>
      </c>
      <c r="B118" s="13">
        <v>1386967</v>
      </c>
      <c r="C118" s="39">
        <f>C106/C$115</f>
        <v>5.062408166387905E-2</v>
      </c>
      <c r="D118" s="39">
        <f>D106/D$115</f>
        <v>4.5857416590714996E-2</v>
      </c>
      <c r="E118" s="39">
        <f>D118-C118</f>
        <v>-4.7666650731640545E-3</v>
      </c>
      <c r="F118" s="39">
        <f>E118/C118</f>
        <v>-9.4158055148783726E-2</v>
      </c>
    </row>
    <row r="119" spans="1:6" x14ac:dyDescent="0.3">
      <c r="A119" s="12" t="s">
        <v>12</v>
      </c>
      <c r="B119" s="13">
        <v>9543371</v>
      </c>
      <c r="C119" s="39">
        <f t="shared" ref="C119:D119" si="33">C107/C$115</f>
        <v>0.3483315701474477</v>
      </c>
      <c r="D119" s="39">
        <f t="shared" si="33"/>
        <v>0.35934747350064228</v>
      </c>
      <c r="E119" s="39">
        <f t="shared" ref="E119:E127" si="34">D119-C119</f>
        <v>1.1015903353194578E-2</v>
      </c>
      <c r="F119" s="39">
        <f t="shared" ref="F119:F121" si="35">E119/C119</f>
        <v>3.1624763005350276E-2</v>
      </c>
    </row>
    <row r="120" spans="1:6" x14ac:dyDescent="0.3">
      <c r="A120" s="12" t="s">
        <v>13</v>
      </c>
      <c r="B120" s="13">
        <v>10381561</v>
      </c>
      <c r="C120" s="39">
        <f t="shared" ref="C120:D120" si="36">C108/C$115</f>
        <v>0.3789253759192121</v>
      </c>
      <c r="D120" s="39">
        <f t="shared" si="36"/>
        <v>0.22631205012092462</v>
      </c>
      <c r="E120" s="39">
        <f t="shared" si="34"/>
        <v>-0.15261332579828749</v>
      </c>
      <c r="F120" s="39">
        <f t="shared" si="35"/>
        <v>-0.4027529838245118</v>
      </c>
    </row>
    <row r="121" spans="1:6" x14ac:dyDescent="0.3">
      <c r="A121" s="12" t="s">
        <v>14</v>
      </c>
      <c r="B121" s="13">
        <v>783123</v>
      </c>
      <c r="C121" s="39">
        <f t="shared" ref="C121:D121" si="37">C109/C$115</f>
        <v>2.8583868761738351E-2</v>
      </c>
      <c r="D121" s="39">
        <f t="shared" si="37"/>
        <v>6.4970020022534325E-2</v>
      </c>
      <c r="E121" s="39">
        <f t="shared" si="34"/>
        <v>3.6386151260795974E-2</v>
      </c>
      <c r="F121" s="39">
        <f t="shared" si="35"/>
        <v>1.2729610384127414</v>
      </c>
    </row>
    <row r="122" spans="1:6" x14ac:dyDescent="0.3">
      <c r="A122" s="12" t="s">
        <v>15</v>
      </c>
      <c r="B122" s="13">
        <v>0</v>
      </c>
      <c r="C122" s="39">
        <f t="shared" ref="C122:D122" si="38">C110/C$115</f>
        <v>0</v>
      </c>
      <c r="D122" s="39">
        <f t="shared" si="38"/>
        <v>0</v>
      </c>
      <c r="E122" s="39">
        <f t="shared" si="34"/>
        <v>0</v>
      </c>
      <c r="F122" s="39"/>
    </row>
    <row r="123" spans="1:6" x14ac:dyDescent="0.3">
      <c r="A123" s="12" t="s">
        <v>16</v>
      </c>
      <c r="B123" s="13">
        <v>1589760</v>
      </c>
      <c r="C123" s="39">
        <f t="shared" ref="C123:D123" si="39">C111/C$115</f>
        <v>5.8025994898197548E-2</v>
      </c>
      <c r="D123" s="39">
        <f t="shared" si="39"/>
        <v>4.6243801267376185E-2</v>
      </c>
      <c r="E123" s="39">
        <f t="shared" si="34"/>
        <v>-1.1782193630821364E-2</v>
      </c>
      <c r="F123" s="39">
        <f t="shared" ref="F123:F127" si="40">E123/C123</f>
        <v>-0.20305026482514221</v>
      </c>
    </row>
    <row r="124" spans="1:6" x14ac:dyDescent="0.3">
      <c r="A124" s="12" t="s">
        <v>17</v>
      </c>
      <c r="B124" s="13">
        <v>856192</v>
      </c>
      <c r="C124" s="39">
        <f t="shared" ref="C124:D124" si="41">C112/C$115</f>
        <v>3.125087599629979E-2</v>
      </c>
      <c r="D124" s="39">
        <f t="shared" si="41"/>
        <v>6.3485428044465816E-2</v>
      </c>
      <c r="E124" s="39">
        <f t="shared" si="34"/>
        <v>3.2234552048166026E-2</v>
      </c>
      <c r="F124" s="39">
        <f t="shared" si="40"/>
        <v>1.0314767513071539</v>
      </c>
    </row>
    <row r="125" spans="1:6" x14ac:dyDescent="0.3">
      <c r="A125" s="12" t="s">
        <v>18</v>
      </c>
      <c r="B125" s="13">
        <v>2856402</v>
      </c>
      <c r="C125" s="39">
        <f t="shared" ref="C125:D125" si="42">C113/C$115</f>
        <v>0.10425823261322544</v>
      </c>
      <c r="D125" s="39">
        <f t="shared" si="42"/>
        <v>0.19378381045334175</v>
      </c>
      <c r="E125" s="39">
        <f t="shared" si="34"/>
        <v>8.9525577840116319E-2</v>
      </c>
      <c r="F125" s="39">
        <f t="shared" si="40"/>
        <v>0.85869072970223903</v>
      </c>
    </row>
    <row r="126" spans="1:6" x14ac:dyDescent="0.3">
      <c r="A126" s="12" t="s">
        <v>19</v>
      </c>
      <c r="B126" s="13">
        <v>0</v>
      </c>
      <c r="C126" s="39">
        <f t="shared" ref="C126:D126" si="43">C114/C$115</f>
        <v>0</v>
      </c>
      <c r="D126" s="39">
        <f t="shared" si="43"/>
        <v>0</v>
      </c>
      <c r="E126" s="39">
        <f t="shared" si="34"/>
        <v>0</v>
      </c>
      <c r="F126" s="39" t="e">
        <f t="shared" si="40"/>
        <v>#DIV/0!</v>
      </c>
    </row>
    <row r="127" spans="1:6" ht="15" thickBot="1" x14ac:dyDescent="0.35">
      <c r="A127" s="15" t="s">
        <v>53</v>
      </c>
      <c r="B127" s="16">
        <f>SUM(B118:B126)</f>
        <v>27397376</v>
      </c>
      <c r="C127" s="42">
        <f>SUM(C118:C126)</f>
        <v>1</v>
      </c>
      <c r="D127" s="42">
        <f>SUM(D118:D126)</f>
        <v>1</v>
      </c>
      <c r="E127" s="42">
        <f t="shared" si="34"/>
        <v>0</v>
      </c>
      <c r="F127" s="42">
        <f t="shared" si="40"/>
        <v>0</v>
      </c>
    </row>
    <row r="128" spans="1:6" ht="15" thickTop="1" x14ac:dyDescent="0.3"/>
    <row r="130" spans="1:6" x14ac:dyDescent="0.3">
      <c r="A130" s="40" t="s">
        <v>129</v>
      </c>
    </row>
    <row r="131" spans="1:6" ht="41.4" x14ac:dyDescent="0.3">
      <c r="A131" s="2" t="s">
        <v>50</v>
      </c>
      <c r="B131" s="2" t="s">
        <v>130</v>
      </c>
      <c r="C131" s="2" t="s">
        <v>131</v>
      </c>
      <c r="D131" s="2" t="s">
        <v>52</v>
      </c>
      <c r="E131" s="2" t="s">
        <v>54</v>
      </c>
      <c r="F131" s="2" t="s">
        <v>55</v>
      </c>
    </row>
    <row r="132" spans="1:6" x14ac:dyDescent="0.3">
      <c r="A132" s="12" t="s">
        <v>11</v>
      </c>
      <c r="B132" s="13">
        <f>B106+B80</f>
        <v>3501577</v>
      </c>
      <c r="C132" s="13">
        <f>B132*2</f>
        <v>7003154</v>
      </c>
      <c r="D132" s="13">
        <f>SUM($S$2:$V$2)</f>
        <v>5111928</v>
      </c>
      <c r="E132" s="13">
        <f>D132-C132</f>
        <v>-1891226</v>
      </c>
      <c r="F132" s="39">
        <f>E132/C132</f>
        <v>-0.27005346448186063</v>
      </c>
    </row>
    <row r="133" spans="1:6" x14ac:dyDescent="0.3">
      <c r="A133" s="12" t="s">
        <v>12</v>
      </c>
      <c r="B133" s="13">
        <f t="shared" ref="B133:B140" si="44">B107+B81</f>
        <v>18052530</v>
      </c>
      <c r="C133" s="13">
        <f t="shared" ref="C133:C140" si="45">B133*2</f>
        <v>36105060</v>
      </c>
      <c r="D133" s="13">
        <f>SUM($S$3:$V$3)</f>
        <v>40058044</v>
      </c>
      <c r="E133" s="13">
        <f t="shared" ref="E133:E141" si="46">D133-C133</f>
        <v>3952984</v>
      </c>
      <c r="F133" s="39">
        <f t="shared" ref="F133:F135" si="47">E133/C133</f>
        <v>0.10948559564781224</v>
      </c>
    </row>
    <row r="134" spans="1:6" x14ac:dyDescent="0.3">
      <c r="A134" s="12" t="s">
        <v>13</v>
      </c>
      <c r="B134" s="13">
        <f t="shared" si="44"/>
        <v>18405848</v>
      </c>
      <c r="C134" s="13">
        <f t="shared" si="45"/>
        <v>36811696</v>
      </c>
      <c r="D134" s="13">
        <f>SUM($S$4:$V$4)</f>
        <v>25228000</v>
      </c>
      <c r="E134" s="13">
        <f t="shared" si="46"/>
        <v>-11583696</v>
      </c>
      <c r="F134" s="39">
        <f t="shared" si="47"/>
        <v>-0.31467433611317447</v>
      </c>
    </row>
    <row r="135" spans="1:6" x14ac:dyDescent="0.3">
      <c r="A135" s="12" t="s">
        <v>14</v>
      </c>
      <c r="B135" s="13">
        <f t="shared" si="44"/>
        <v>2247994</v>
      </c>
      <c r="C135" s="13">
        <f t="shared" si="45"/>
        <v>4495988</v>
      </c>
      <c r="D135" s="13">
        <f>SUM($S$5:$V$5)</f>
        <v>7242494</v>
      </c>
      <c r="E135" s="13">
        <f t="shared" si="46"/>
        <v>2746506</v>
      </c>
      <c r="F135" s="39">
        <f t="shared" si="47"/>
        <v>0.61087929949990971</v>
      </c>
    </row>
    <row r="136" spans="1:6" x14ac:dyDescent="0.3">
      <c r="A136" s="12" t="s">
        <v>15</v>
      </c>
      <c r="B136" s="13">
        <f t="shared" si="44"/>
        <v>0</v>
      </c>
      <c r="C136" s="13">
        <f t="shared" si="45"/>
        <v>0</v>
      </c>
      <c r="D136" s="13">
        <f>SUM($S$6:$V$6)</f>
        <v>0</v>
      </c>
      <c r="E136" s="13">
        <f t="shared" si="46"/>
        <v>0</v>
      </c>
      <c r="F136" s="39"/>
    </row>
    <row r="137" spans="1:6" x14ac:dyDescent="0.3">
      <c r="A137" s="12" t="s">
        <v>16</v>
      </c>
      <c r="B137" s="13">
        <f t="shared" si="44"/>
        <v>3630286</v>
      </c>
      <c r="C137" s="13">
        <f t="shared" si="45"/>
        <v>7260572</v>
      </c>
      <c r="D137" s="13">
        <f>SUM($S$7:$V$7)</f>
        <v>5155000</v>
      </c>
      <c r="E137" s="13">
        <f t="shared" si="46"/>
        <v>-2105572</v>
      </c>
      <c r="F137" s="39">
        <f t="shared" ref="F137:F141" si="48">E137/C137</f>
        <v>-0.29000084290879563</v>
      </c>
    </row>
    <row r="138" spans="1:6" x14ac:dyDescent="0.3">
      <c r="A138" s="12" t="s">
        <v>17</v>
      </c>
      <c r="B138" s="13">
        <f t="shared" si="44"/>
        <v>2397883</v>
      </c>
      <c r="C138" s="13">
        <f t="shared" si="45"/>
        <v>4795766</v>
      </c>
      <c r="D138" s="13">
        <f>SUM($S$8:$V$8)</f>
        <v>7077000</v>
      </c>
      <c r="E138" s="13">
        <f t="shared" si="46"/>
        <v>2281234</v>
      </c>
      <c r="F138" s="39">
        <f t="shared" si="48"/>
        <v>0.47567666979581574</v>
      </c>
    </row>
    <row r="139" spans="1:6" x14ac:dyDescent="0.3">
      <c r="A139" s="12" t="s">
        <v>18</v>
      </c>
      <c r="B139" s="13">
        <f t="shared" si="44"/>
        <v>5291870</v>
      </c>
      <c r="C139" s="13">
        <f t="shared" si="45"/>
        <v>10583740</v>
      </c>
      <c r="D139" s="13">
        <f>SUM($S$9:$V$9)</f>
        <v>21601934</v>
      </c>
      <c r="E139" s="13">
        <f t="shared" si="46"/>
        <v>11018194</v>
      </c>
      <c r="F139" s="39">
        <f t="shared" si="48"/>
        <v>1.0410491943301705</v>
      </c>
    </row>
    <row r="140" spans="1:6" x14ac:dyDescent="0.3">
      <c r="A140" s="12" t="s">
        <v>19</v>
      </c>
      <c r="B140" s="13">
        <f t="shared" si="44"/>
        <v>2027584</v>
      </c>
      <c r="C140" s="13">
        <f t="shared" si="45"/>
        <v>4055168</v>
      </c>
      <c r="D140" s="13">
        <f>SUM($S$10:$V$10)</f>
        <v>0</v>
      </c>
      <c r="E140" s="13">
        <f t="shared" si="46"/>
        <v>-4055168</v>
      </c>
      <c r="F140" s="39">
        <f t="shared" si="48"/>
        <v>-1</v>
      </c>
    </row>
    <row r="141" spans="1:6" ht="15" thickBot="1" x14ac:dyDescent="0.35">
      <c r="A141" s="15" t="s">
        <v>53</v>
      </c>
      <c r="B141" s="16">
        <f>SUM(B132:B140)</f>
        <v>55555572</v>
      </c>
      <c r="C141" s="41">
        <f>B141*2</f>
        <v>111111144</v>
      </c>
      <c r="D141" s="41">
        <f>SUM(D132:D140)</f>
        <v>111474400</v>
      </c>
      <c r="E141" s="41">
        <f t="shared" si="46"/>
        <v>363256</v>
      </c>
      <c r="F141" s="42">
        <f t="shared" si="48"/>
        <v>3.2693030322863024E-3</v>
      </c>
    </row>
    <row r="142" spans="1:6" ht="15" thickTop="1" x14ac:dyDescent="0.3"/>
    <row r="143" spans="1:6" ht="41.4" x14ac:dyDescent="0.3">
      <c r="A143" s="2" t="s">
        <v>50</v>
      </c>
      <c r="B143" s="2" t="s">
        <v>130</v>
      </c>
      <c r="C143" s="2" t="s">
        <v>131</v>
      </c>
      <c r="D143" s="2" t="s">
        <v>52</v>
      </c>
      <c r="E143" s="2" t="s">
        <v>54</v>
      </c>
      <c r="F143" s="2" t="s">
        <v>55</v>
      </c>
    </row>
    <row r="144" spans="1:6" x14ac:dyDescent="0.3">
      <c r="A144" s="12" t="s">
        <v>11</v>
      </c>
      <c r="B144" s="13">
        <v>1386967</v>
      </c>
      <c r="C144" s="39">
        <f>C132/C$141</f>
        <v>6.3028367343603273E-2</v>
      </c>
      <c r="D144" s="39">
        <f>D132/D$141</f>
        <v>4.5857416590714996E-2</v>
      </c>
      <c r="E144" s="39">
        <f>D144-C144</f>
        <v>-1.7170950752888277E-2</v>
      </c>
      <c r="F144" s="39">
        <f>E144/C144</f>
        <v>-0.2724321044091102</v>
      </c>
    </row>
    <row r="145" spans="1:6" x14ac:dyDescent="0.3">
      <c r="A145" s="12" t="s">
        <v>12</v>
      </c>
      <c r="B145" s="13">
        <v>9543371</v>
      </c>
      <c r="C145" s="39">
        <f t="shared" ref="C145:D145" si="49">C133/C$141</f>
        <v>0.32494544381614865</v>
      </c>
      <c r="D145" s="39">
        <f t="shared" si="49"/>
        <v>0.35934747350064228</v>
      </c>
      <c r="E145" s="39">
        <f t="shared" ref="E145:E153" si="50">D145-C145</f>
        <v>3.4402029684493629E-2</v>
      </c>
      <c r="F145" s="39">
        <f t="shared" ref="F145:F147" si="51">E145/C145</f>
        <v>0.10587017094462788</v>
      </c>
    </row>
    <row r="146" spans="1:6" x14ac:dyDescent="0.3">
      <c r="A146" s="12" t="s">
        <v>13</v>
      </c>
      <c r="B146" s="13">
        <v>10381561</v>
      </c>
      <c r="C146" s="39">
        <f t="shared" ref="C146:D146" si="52">C134/C$141</f>
        <v>0.33130516593367088</v>
      </c>
      <c r="D146" s="39">
        <f t="shared" si="52"/>
        <v>0.22631205012092462</v>
      </c>
      <c r="E146" s="39">
        <f t="shared" si="50"/>
        <v>-0.10499311581274626</v>
      </c>
      <c r="F146" s="39">
        <f t="shared" si="51"/>
        <v>-0.31690757225852151</v>
      </c>
    </row>
    <row r="147" spans="1:6" x14ac:dyDescent="0.3">
      <c r="A147" s="12" t="s">
        <v>14</v>
      </c>
      <c r="B147" s="13">
        <v>783123</v>
      </c>
      <c r="C147" s="39">
        <f t="shared" ref="C147:D147" si="53">C135/C$141</f>
        <v>4.0463880022691516E-2</v>
      </c>
      <c r="D147" s="39">
        <f t="shared" si="53"/>
        <v>6.4970020022534325E-2</v>
      </c>
      <c r="E147" s="39">
        <f t="shared" si="50"/>
        <v>2.4506139999842809E-2</v>
      </c>
      <c r="F147" s="39">
        <f t="shared" si="51"/>
        <v>0.60563000844457193</v>
      </c>
    </row>
    <row r="148" spans="1:6" x14ac:dyDescent="0.3">
      <c r="A148" s="12" t="s">
        <v>15</v>
      </c>
      <c r="B148" s="13">
        <v>0</v>
      </c>
      <c r="C148" s="39">
        <f t="shared" ref="C148:D148" si="54">C136/C$141</f>
        <v>0</v>
      </c>
      <c r="D148" s="39">
        <f t="shared" si="54"/>
        <v>0</v>
      </c>
      <c r="E148" s="39">
        <f t="shared" si="50"/>
        <v>0</v>
      </c>
      <c r="F148" s="39"/>
    </row>
    <row r="149" spans="1:6" x14ac:dyDescent="0.3">
      <c r="A149" s="12" t="s">
        <v>16</v>
      </c>
      <c r="B149" s="13">
        <v>1589760</v>
      </c>
      <c r="C149" s="39">
        <f t="shared" ref="C149:D149" si="55">C137/C$141</f>
        <v>6.5345128657841922E-2</v>
      </c>
      <c r="D149" s="39">
        <f t="shared" si="55"/>
        <v>4.6243801267376185E-2</v>
      </c>
      <c r="E149" s="39">
        <f t="shared" si="50"/>
        <v>-1.9101327390465737E-2</v>
      </c>
      <c r="F149" s="39">
        <f t="shared" ref="F149:F153" si="56">E149/C149</f>
        <v>-0.29231448132091831</v>
      </c>
    </row>
    <row r="150" spans="1:6" x14ac:dyDescent="0.3">
      <c r="A150" s="12" t="s">
        <v>17</v>
      </c>
      <c r="B150" s="13">
        <v>856192</v>
      </c>
      <c r="C150" s="39">
        <f t="shared" ref="C150:D150" si="57">C138/C$141</f>
        <v>4.3161881224083161E-2</v>
      </c>
      <c r="D150" s="39">
        <f t="shared" si="57"/>
        <v>6.3485428044465816E-2</v>
      </c>
      <c r="E150" s="39">
        <f t="shared" si="50"/>
        <v>2.0323546820382656E-2</v>
      </c>
      <c r="F150" s="39">
        <f t="shared" si="56"/>
        <v>0.47086795672480253</v>
      </c>
    </row>
    <row r="151" spans="1:6" x14ac:dyDescent="0.3">
      <c r="A151" s="12" t="s">
        <v>18</v>
      </c>
      <c r="B151" s="13">
        <v>2856402</v>
      </c>
      <c r="C151" s="39">
        <f t="shared" ref="C151:D151" si="58">C139/C$141</f>
        <v>9.5253631804924979E-2</v>
      </c>
      <c r="D151" s="39">
        <f t="shared" si="58"/>
        <v>0.19378381045334175</v>
      </c>
      <c r="E151" s="39">
        <f t="shared" si="50"/>
        <v>9.8530178648416775E-2</v>
      </c>
      <c r="F151" s="39">
        <f t="shared" si="56"/>
        <v>1.0343981303537277</v>
      </c>
    </row>
    <row r="152" spans="1:6" x14ac:dyDescent="0.3">
      <c r="A152" s="12" t="s">
        <v>19</v>
      </c>
      <c r="B152" s="13">
        <v>0</v>
      </c>
      <c r="C152" s="39">
        <f t="shared" ref="C152:D152" si="59">C140/C$141</f>
        <v>3.6496501197035645E-2</v>
      </c>
      <c r="D152" s="39">
        <f t="shared" si="59"/>
        <v>0</v>
      </c>
      <c r="E152" s="39">
        <f t="shared" si="50"/>
        <v>-3.6496501197035645E-2</v>
      </c>
      <c r="F152" s="39">
        <f t="shared" si="56"/>
        <v>-1</v>
      </c>
    </row>
    <row r="153" spans="1:6" ht="15" thickBot="1" x14ac:dyDescent="0.35">
      <c r="A153" s="15" t="s">
        <v>53</v>
      </c>
      <c r="B153" s="16">
        <f>SUM(B144:B152)</f>
        <v>27397376</v>
      </c>
      <c r="C153" s="42">
        <f>SUM(C144:C152)</f>
        <v>1</v>
      </c>
      <c r="D153" s="42">
        <f>SUM(D144:D152)</f>
        <v>1</v>
      </c>
      <c r="E153" s="42">
        <f t="shared" si="50"/>
        <v>0</v>
      </c>
      <c r="F153" s="42">
        <f t="shared" si="56"/>
        <v>0</v>
      </c>
    </row>
    <row r="154" spans="1:6" ht="15" thickTop="1" x14ac:dyDescent="0.3"/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8"/>
  <sheetViews>
    <sheetView workbookViewId="0"/>
  </sheetViews>
  <sheetFormatPr defaultRowHeight="14.4" x14ac:dyDescent="0.3"/>
  <cols>
    <col min="1" max="1" width="33" customWidth="1"/>
    <col min="2" max="10" width="0" hidden="1" customWidth="1"/>
  </cols>
  <sheetData>
    <row r="4" spans="1:11" x14ac:dyDescent="0.3">
      <c r="A4" s="1" t="s">
        <v>0</v>
      </c>
    </row>
    <row r="5" spans="1:11" ht="27.6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  <c r="J5" s="4" t="s">
        <v>9</v>
      </c>
      <c r="K5" s="4" t="s">
        <v>10</v>
      </c>
    </row>
    <row r="6" spans="1:11" x14ac:dyDescent="0.3">
      <c r="A6" s="5" t="s">
        <v>11</v>
      </c>
      <c r="B6" s="6">
        <v>0.59309468408785548</v>
      </c>
      <c r="C6" s="6">
        <v>3.7921703559689193</v>
      </c>
      <c r="D6" s="6">
        <v>0.53247284058976352</v>
      </c>
      <c r="E6" s="6">
        <v>1.7224702159962892</v>
      </c>
      <c r="F6" s="6">
        <v>2.8652568844637849</v>
      </c>
      <c r="G6" s="6">
        <v>0.39348638908515549</v>
      </c>
      <c r="H6" s="6">
        <v>4.8961076953022289</v>
      </c>
      <c r="I6" s="6">
        <v>5.1490420267056101E-2</v>
      </c>
      <c r="J6" s="7">
        <v>14.846549485761052</v>
      </c>
      <c r="K6" s="8">
        <v>9</v>
      </c>
    </row>
    <row r="7" spans="1:11" x14ac:dyDescent="0.3">
      <c r="A7" s="5" t="s">
        <v>12</v>
      </c>
      <c r="B7" s="9">
        <v>0.11654481960356727</v>
      </c>
      <c r="C7" s="9">
        <v>0.14090301354732609</v>
      </c>
      <c r="D7" s="9">
        <v>3.0503085392981268</v>
      </c>
      <c r="E7" s="9">
        <v>1.0747840945849493E-3</v>
      </c>
      <c r="F7" s="9">
        <v>5.4236098913615827</v>
      </c>
      <c r="G7" s="9">
        <v>0.58245572419465397</v>
      </c>
      <c r="H7" s="9">
        <v>2.8027105127663288</v>
      </c>
      <c r="I7" s="9">
        <v>0.10877291512419973</v>
      </c>
      <c r="J7" s="7">
        <v>12.22638019999037</v>
      </c>
      <c r="K7" s="8">
        <v>7</v>
      </c>
    </row>
    <row r="8" spans="1:11" x14ac:dyDescent="0.3">
      <c r="A8" s="5" t="s">
        <v>13</v>
      </c>
      <c r="B8" s="9">
        <v>4.1338557667827009</v>
      </c>
      <c r="C8" s="9">
        <v>3.8086238749639244E-3</v>
      </c>
      <c r="D8" s="9">
        <v>2.0519483504272662</v>
      </c>
      <c r="E8" s="9">
        <v>8.2067322428664949E-2</v>
      </c>
      <c r="F8" s="9">
        <v>0.11390751938121252</v>
      </c>
      <c r="G8" s="9">
        <v>2.714081264822104</v>
      </c>
      <c r="H8" s="9">
        <v>1.7927351091740236</v>
      </c>
      <c r="I8" s="9">
        <v>4.2601763052878772E-2</v>
      </c>
      <c r="J8" s="7">
        <v>10.935005719943815</v>
      </c>
      <c r="K8" s="8">
        <v>6</v>
      </c>
    </row>
    <row r="9" spans="1:11" x14ac:dyDescent="0.3">
      <c r="A9" s="5" t="s">
        <v>14</v>
      </c>
      <c r="B9" s="9">
        <v>10.017614247834102</v>
      </c>
      <c r="C9" s="9">
        <v>2.2983918552609817</v>
      </c>
      <c r="D9" s="9">
        <v>6.6443924776326699E-2</v>
      </c>
      <c r="E9" s="9">
        <v>0.21662474894414185</v>
      </c>
      <c r="F9" s="9">
        <v>4.9888592336116551</v>
      </c>
      <c r="G9" s="9">
        <v>1.5459468737378419</v>
      </c>
      <c r="H9" s="9">
        <v>1.0678281977291051</v>
      </c>
      <c r="I9" s="9">
        <v>0.79928002249836594</v>
      </c>
      <c r="J9" s="7">
        <v>21.000989104392524</v>
      </c>
      <c r="K9" s="8">
        <v>12</v>
      </c>
    </row>
    <row r="10" spans="1:11" x14ac:dyDescent="0.3">
      <c r="A10" s="5" t="s">
        <v>15</v>
      </c>
      <c r="B10" s="9">
        <v>0.47071005144342082</v>
      </c>
      <c r="C10" s="9">
        <v>13.186176878028407</v>
      </c>
      <c r="D10" s="9">
        <v>0.32198198933310657</v>
      </c>
      <c r="E10" s="9">
        <v>0.23390930530985843</v>
      </c>
      <c r="F10" s="9">
        <v>4.307953064691536</v>
      </c>
      <c r="G10" s="9">
        <v>1.3234978596865654</v>
      </c>
      <c r="H10" s="9">
        <v>0.27986176767290699</v>
      </c>
      <c r="I10" s="9">
        <v>0.41752724434932087</v>
      </c>
      <c r="J10" s="7">
        <v>20.541618160515121</v>
      </c>
      <c r="K10" s="8">
        <v>11</v>
      </c>
    </row>
    <row r="11" spans="1:11" x14ac:dyDescent="0.3">
      <c r="A11" s="5" t="s">
        <v>16</v>
      </c>
      <c r="B11" s="9">
        <v>2.4081336075167377</v>
      </c>
      <c r="C11" s="9">
        <v>0.93206593616917977</v>
      </c>
      <c r="D11" s="9">
        <v>0.17824620065580721</v>
      </c>
      <c r="E11" s="9">
        <v>0.74804461225542873</v>
      </c>
      <c r="F11" s="9">
        <v>1.8215906583140735</v>
      </c>
      <c r="G11" s="9">
        <v>2.7373720890675256E-3</v>
      </c>
      <c r="H11" s="9">
        <v>0.23571094746258059</v>
      </c>
      <c r="I11" s="9">
        <v>8.2177262792642557E-3</v>
      </c>
      <c r="J11" s="7">
        <v>6.3347470607421394</v>
      </c>
      <c r="K11" s="8">
        <v>4</v>
      </c>
    </row>
    <row r="12" spans="1:11" x14ac:dyDescent="0.3">
      <c r="A12" s="5" t="s">
        <v>17</v>
      </c>
      <c r="B12" s="9">
        <v>0.58728144721879538</v>
      </c>
      <c r="C12" s="9">
        <v>6.1644969174649865E-2</v>
      </c>
      <c r="D12" s="9">
        <v>4.3030313091012115E-2</v>
      </c>
      <c r="E12" s="9">
        <v>0.41602136319555788</v>
      </c>
      <c r="F12" s="9">
        <v>4.5882793302191361E-4</v>
      </c>
      <c r="G12" s="9">
        <v>4.2779003666379163</v>
      </c>
      <c r="H12" s="9">
        <v>0.1586015567868429</v>
      </c>
      <c r="I12" s="9">
        <v>4.7711161089978603E-2</v>
      </c>
      <c r="J12" s="7">
        <v>5.5926500051277754</v>
      </c>
      <c r="K12" s="8">
        <v>3</v>
      </c>
    </row>
    <row r="13" spans="1:11" x14ac:dyDescent="0.3">
      <c r="A13" s="5" t="s">
        <v>18</v>
      </c>
      <c r="B13" s="9">
        <v>0.33620542673798559</v>
      </c>
      <c r="C13" s="9">
        <v>0.38219287578141092</v>
      </c>
      <c r="D13" s="9">
        <v>2.5452193129917762E-3</v>
      </c>
      <c r="E13" s="9">
        <v>1.7538333046148109</v>
      </c>
      <c r="F13" s="9">
        <v>4.5701841358777749E-3</v>
      </c>
      <c r="G13" s="9">
        <v>0.10235346536988828</v>
      </c>
      <c r="H13" s="9">
        <v>2.6650382884116898E-2</v>
      </c>
      <c r="I13" s="9">
        <v>7.6796127193394983E-3</v>
      </c>
      <c r="J13" s="7">
        <v>2.6160304715564218</v>
      </c>
      <c r="K13" s="8">
        <v>2</v>
      </c>
    </row>
    <row r="14" spans="1:11" x14ac:dyDescent="0.3">
      <c r="A14" s="5" t="s">
        <v>19</v>
      </c>
      <c r="B14" s="9">
        <v>0.38711716173988109</v>
      </c>
      <c r="C14" s="9">
        <v>0.54605460669348094</v>
      </c>
      <c r="D14" s="9">
        <v>0.25355136974317172</v>
      </c>
      <c r="E14" s="9">
        <v>5.4685139666336084</v>
      </c>
      <c r="F14" s="9">
        <v>3.7279575205058286</v>
      </c>
      <c r="G14" s="9">
        <v>1.2135051332572104</v>
      </c>
      <c r="H14" s="9">
        <v>0.2749694826178028</v>
      </c>
      <c r="I14" s="9">
        <v>0.41785681626894272</v>
      </c>
      <c r="J14" s="7">
        <v>12.289526057459927</v>
      </c>
      <c r="K14" s="8">
        <v>8</v>
      </c>
    </row>
    <row r="15" spans="1:11" x14ac:dyDescent="0.3">
      <c r="A15" s="5" t="s">
        <v>20</v>
      </c>
      <c r="B15" s="9">
        <v>1.1917651995908809</v>
      </c>
      <c r="C15" s="9">
        <v>3.0364261820553024E-4</v>
      </c>
      <c r="D15" s="9">
        <v>1.0809435889364678</v>
      </c>
      <c r="E15" s="9">
        <v>1.5565882774849435</v>
      </c>
      <c r="F15" s="9">
        <v>0.15605391130413035</v>
      </c>
      <c r="G15" s="9">
        <v>2.0059522708022337</v>
      </c>
      <c r="H15" s="9">
        <v>2.0876346868244893</v>
      </c>
      <c r="I15" s="9">
        <v>1.2949973222014563E-2</v>
      </c>
      <c r="J15" s="7">
        <v>8.0921915507833653</v>
      </c>
      <c r="K15" s="8">
        <v>5</v>
      </c>
    </row>
    <row r="16" spans="1:11" x14ac:dyDescent="0.3">
      <c r="A16" s="5" t="s">
        <v>21</v>
      </c>
      <c r="B16" s="9">
        <v>6.2760346976071784E-3</v>
      </c>
      <c r="C16" s="9">
        <v>8.399693849727026E-2</v>
      </c>
      <c r="D16" s="9">
        <v>8.1326346591036533E-2</v>
      </c>
      <c r="E16" s="9">
        <v>0.99139156184079258</v>
      </c>
      <c r="F16" s="9">
        <v>0.46342055385788317</v>
      </c>
      <c r="G16" s="9">
        <v>0.42341253880725543</v>
      </c>
      <c r="H16" s="9">
        <v>0.37403307764616739</v>
      </c>
      <c r="I16" s="9">
        <v>6.6613176428599874E-3</v>
      </c>
      <c r="J16" s="7">
        <v>2.4305183695808728</v>
      </c>
      <c r="K16" s="8">
        <v>1</v>
      </c>
    </row>
    <row r="17" spans="1:11" hidden="1" x14ac:dyDescent="0.3">
      <c r="A17" s="5" t="s">
        <v>22</v>
      </c>
      <c r="B17" s="10">
        <v>4.7776901079369551</v>
      </c>
      <c r="C17" s="10">
        <v>2.5836391808034667</v>
      </c>
      <c r="D17" s="10">
        <v>1.049994403446745</v>
      </c>
      <c r="E17" s="10">
        <v>2.2020676252007623</v>
      </c>
      <c r="F17" s="10">
        <v>0.83766817576227448</v>
      </c>
      <c r="G17" s="10">
        <v>4.6856334064051647E-4</v>
      </c>
      <c r="H17" s="10">
        <v>0.39265746790957634</v>
      </c>
      <c r="I17" s="10">
        <v>3.1343586638740355</v>
      </c>
      <c r="J17" s="7">
        <v>14.978544188274455</v>
      </c>
      <c r="K17" s="8">
        <v>10</v>
      </c>
    </row>
    <row r="18" spans="1:11" ht="27.6" customHeight="1" x14ac:dyDescent="0.3">
      <c r="A18" s="109" t="s">
        <v>23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</row>
  </sheetData>
  <mergeCells count="1">
    <mergeCell ref="A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zoomScaleNormal="100" workbookViewId="0">
      <selection activeCell="C33" sqref="C33"/>
    </sheetView>
  </sheetViews>
  <sheetFormatPr defaultRowHeight="13.8" x14ac:dyDescent="0.3"/>
  <cols>
    <col min="1" max="1" width="16.44140625" style="43" customWidth="1"/>
    <col min="2" max="16384" width="8.88671875" style="43"/>
  </cols>
  <sheetData>
    <row r="1" spans="1:34" s="44" customFormat="1" ht="41.4" x14ac:dyDescent="0.3">
      <c r="A1" s="44" t="s">
        <v>57</v>
      </c>
      <c r="B1" s="46" t="s">
        <v>58</v>
      </c>
      <c r="C1" s="46" t="s">
        <v>59</v>
      </c>
      <c r="D1" s="46" t="s">
        <v>60</v>
      </c>
      <c r="E1" s="46" t="s">
        <v>61</v>
      </c>
      <c r="F1" s="46" t="s">
        <v>62</v>
      </c>
      <c r="G1" s="46" t="s">
        <v>63</v>
      </c>
      <c r="H1" s="46" t="s">
        <v>64</v>
      </c>
      <c r="I1" s="46" t="s">
        <v>65</v>
      </c>
      <c r="J1" s="46" t="s">
        <v>66</v>
      </c>
      <c r="K1" s="46" t="s">
        <v>67</v>
      </c>
      <c r="L1" s="46" t="s">
        <v>68</v>
      </c>
      <c r="M1" s="46" t="s">
        <v>69</v>
      </c>
      <c r="N1" s="46" t="s">
        <v>70</v>
      </c>
      <c r="O1" s="46" t="s">
        <v>71</v>
      </c>
      <c r="P1" s="46" t="s">
        <v>72</v>
      </c>
      <c r="Q1" s="46" t="s">
        <v>73</v>
      </c>
      <c r="R1" s="46" t="s">
        <v>74</v>
      </c>
      <c r="S1" s="46" t="s">
        <v>75</v>
      </c>
      <c r="T1" s="46" t="s">
        <v>76</v>
      </c>
      <c r="U1" s="46" t="s">
        <v>77</v>
      </c>
      <c r="V1" s="46" t="s">
        <v>78</v>
      </c>
      <c r="W1" s="46" t="s">
        <v>79</v>
      </c>
      <c r="X1" s="46" t="s">
        <v>80</v>
      </c>
      <c r="Y1" s="49" t="s">
        <v>98</v>
      </c>
      <c r="Z1" s="50" t="s">
        <v>97</v>
      </c>
      <c r="AA1" s="49" t="s">
        <v>97</v>
      </c>
      <c r="AB1" s="49" t="s">
        <v>102</v>
      </c>
      <c r="AC1" s="49" t="s">
        <v>103</v>
      </c>
      <c r="AD1" s="49" t="s">
        <v>105</v>
      </c>
      <c r="AE1" s="49" t="s">
        <v>106</v>
      </c>
      <c r="AF1" s="49" t="s">
        <v>107</v>
      </c>
      <c r="AG1" s="49" t="s">
        <v>108</v>
      </c>
      <c r="AH1" s="49" t="s">
        <v>109</v>
      </c>
    </row>
    <row r="2" spans="1:34" x14ac:dyDescent="0.3">
      <c r="A2" s="43" t="s">
        <v>94</v>
      </c>
      <c r="B2" s="45" t="s">
        <v>81</v>
      </c>
      <c r="C2" s="45">
        <v>58919</v>
      </c>
      <c r="D2" s="45">
        <v>0</v>
      </c>
      <c r="E2" s="45">
        <v>51152</v>
      </c>
      <c r="F2" s="45">
        <v>20851</v>
      </c>
      <c r="G2" s="45">
        <v>0</v>
      </c>
      <c r="H2" s="45">
        <v>0</v>
      </c>
      <c r="I2" s="45">
        <v>14</v>
      </c>
      <c r="J2" s="45">
        <v>25215</v>
      </c>
      <c r="K2" s="45">
        <v>48513</v>
      </c>
      <c r="L2" s="45">
        <v>9039</v>
      </c>
      <c r="M2" s="45">
        <v>19487</v>
      </c>
      <c r="N2" s="45">
        <v>12411</v>
      </c>
      <c r="O2" s="45">
        <v>122</v>
      </c>
      <c r="P2" s="45">
        <v>1756</v>
      </c>
      <c r="Q2" s="45">
        <v>415</v>
      </c>
      <c r="R2" s="45">
        <v>6619</v>
      </c>
      <c r="S2" s="45">
        <v>0</v>
      </c>
      <c r="T2" s="45">
        <v>1505</v>
      </c>
      <c r="U2" s="45">
        <v>696</v>
      </c>
      <c r="V2" s="45">
        <v>4566</v>
      </c>
      <c r="W2" s="45">
        <v>9842</v>
      </c>
      <c r="X2" s="45">
        <v>271122</v>
      </c>
      <c r="Y2" s="43">
        <v>0</v>
      </c>
      <c r="Z2" s="43">
        <v>0</v>
      </c>
      <c r="AA2" s="43">
        <v>0</v>
      </c>
      <c r="AB2" s="43">
        <v>0</v>
      </c>
      <c r="AC2" s="43">
        <v>0</v>
      </c>
      <c r="AD2" s="43">
        <v>0</v>
      </c>
      <c r="AE2" s="43">
        <v>0</v>
      </c>
      <c r="AF2" s="43">
        <v>0</v>
      </c>
      <c r="AG2" s="43">
        <v>0</v>
      </c>
      <c r="AH2" s="43">
        <v>0</v>
      </c>
    </row>
    <row r="3" spans="1:34" x14ac:dyDescent="0.3">
      <c r="A3" s="43" t="s">
        <v>94</v>
      </c>
      <c r="B3" s="45" t="s">
        <v>82</v>
      </c>
      <c r="C3" s="45">
        <v>52895</v>
      </c>
      <c r="D3" s="45">
        <v>0</v>
      </c>
      <c r="E3" s="45">
        <v>39723</v>
      </c>
      <c r="F3" s="45">
        <v>22342</v>
      </c>
      <c r="G3" s="45">
        <v>0</v>
      </c>
      <c r="H3" s="45">
        <v>0</v>
      </c>
      <c r="I3" s="45">
        <v>30478</v>
      </c>
      <c r="J3" s="45">
        <v>25287</v>
      </c>
      <c r="K3" s="45">
        <v>57635</v>
      </c>
      <c r="L3" s="45">
        <v>12006</v>
      </c>
      <c r="M3" s="45">
        <v>24834</v>
      </c>
      <c r="N3" s="45">
        <v>12489</v>
      </c>
      <c r="O3" s="45">
        <v>40</v>
      </c>
      <c r="P3" s="45">
        <v>2447</v>
      </c>
      <c r="Q3" s="45">
        <v>360</v>
      </c>
      <c r="R3" s="45">
        <v>7579</v>
      </c>
      <c r="S3" s="45">
        <v>0</v>
      </c>
      <c r="T3" s="45">
        <v>2932</v>
      </c>
      <c r="U3" s="45">
        <v>831</v>
      </c>
      <c r="V3" s="45">
        <v>4044</v>
      </c>
      <c r="W3" s="45">
        <v>8980</v>
      </c>
      <c r="X3" s="45">
        <v>304902</v>
      </c>
      <c r="Y3" s="43">
        <v>0</v>
      </c>
      <c r="Z3" s="43">
        <v>0</v>
      </c>
      <c r="AA3" s="43">
        <v>0</v>
      </c>
      <c r="AB3" s="43">
        <v>0</v>
      </c>
      <c r="AC3" s="43">
        <v>0</v>
      </c>
      <c r="AD3" s="43">
        <v>0</v>
      </c>
      <c r="AE3" s="43">
        <v>0</v>
      </c>
      <c r="AF3" s="43">
        <v>0</v>
      </c>
      <c r="AG3" s="43">
        <v>0</v>
      </c>
      <c r="AH3" s="43">
        <v>0</v>
      </c>
    </row>
    <row r="4" spans="1:34" x14ac:dyDescent="0.3">
      <c r="A4" s="43" t="s">
        <v>94</v>
      </c>
      <c r="B4" s="45" t="s">
        <v>83</v>
      </c>
      <c r="C4" s="45">
        <v>46571</v>
      </c>
      <c r="D4" s="45">
        <v>0</v>
      </c>
      <c r="E4" s="45">
        <v>65873</v>
      </c>
      <c r="F4" s="45">
        <v>28733</v>
      </c>
      <c r="G4" s="45">
        <v>0</v>
      </c>
      <c r="H4" s="45">
        <v>0</v>
      </c>
      <c r="I4" s="45">
        <v>46870</v>
      </c>
      <c r="J4" s="45">
        <v>21198</v>
      </c>
      <c r="K4" s="45">
        <v>47973</v>
      </c>
      <c r="L4" s="45">
        <v>7198</v>
      </c>
      <c r="M4" s="45">
        <v>13791</v>
      </c>
      <c r="N4" s="45">
        <v>8979</v>
      </c>
      <c r="O4" s="45">
        <v>54</v>
      </c>
      <c r="P4" s="45">
        <v>1164</v>
      </c>
      <c r="Q4" s="45">
        <v>357</v>
      </c>
      <c r="R4" s="45">
        <v>3671</v>
      </c>
      <c r="S4" s="45">
        <v>0</v>
      </c>
      <c r="T4" s="45">
        <v>1169</v>
      </c>
      <c r="U4" s="45">
        <v>693</v>
      </c>
      <c r="V4" s="45">
        <v>2882</v>
      </c>
      <c r="W4" s="45">
        <v>8331</v>
      </c>
      <c r="X4" s="45">
        <v>305507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  <c r="AD4" s="43">
        <v>0</v>
      </c>
      <c r="AE4" s="43">
        <v>0</v>
      </c>
      <c r="AF4" s="43">
        <v>0</v>
      </c>
      <c r="AG4" s="43">
        <v>0</v>
      </c>
      <c r="AH4" s="43">
        <v>0</v>
      </c>
    </row>
    <row r="5" spans="1:34" x14ac:dyDescent="0.3">
      <c r="A5" s="43" t="s">
        <v>94</v>
      </c>
      <c r="B5" s="45" t="s">
        <v>84</v>
      </c>
      <c r="C5" s="45">
        <v>60268</v>
      </c>
      <c r="D5" s="45">
        <v>0</v>
      </c>
      <c r="E5" s="45">
        <v>73601</v>
      </c>
      <c r="F5" s="45">
        <v>29328</v>
      </c>
      <c r="G5" s="45">
        <v>0</v>
      </c>
      <c r="H5" s="45">
        <v>0</v>
      </c>
      <c r="I5" s="45">
        <v>50898</v>
      </c>
      <c r="J5" s="45">
        <v>23724</v>
      </c>
      <c r="K5" s="45">
        <v>60667</v>
      </c>
      <c r="L5" s="45">
        <v>2991</v>
      </c>
      <c r="M5" s="45">
        <v>8194</v>
      </c>
      <c r="N5" s="45">
        <v>13455</v>
      </c>
      <c r="O5" s="45">
        <v>209</v>
      </c>
      <c r="P5" s="45">
        <v>2410</v>
      </c>
      <c r="Q5" s="45">
        <v>311</v>
      </c>
      <c r="R5" s="45">
        <v>6648</v>
      </c>
      <c r="S5" s="45">
        <v>0</v>
      </c>
      <c r="T5" s="45">
        <v>1107</v>
      </c>
      <c r="U5" s="45">
        <v>856</v>
      </c>
      <c r="V5" s="45">
        <v>5686</v>
      </c>
      <c r="W5" s="45">
        <v>9124</v>
      </c>
      <c r="X5" s="45">
        <v>349477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</row>
    <row r="6" spans="1:34" x14ac:dyDescent="0.3">
      <c r="A6" s="43" t="s">
        <v>94</v>
      </c>
      <c r="B6" s="45" t="s">
        <v>85</v>
      </c>
      <c r="C6" s="45">
        <v>56754</v>
      </c>
      <c r="D6" s="45">
        <v>1543</v>
      </c>
      <c r="E6" s="45">
        <v>48041</v>
      </c>
      <c r="F6" s="45">
        <v>30272</v>
      </c>
      <c r="G6" s="45">
        <v>2065</v>
      </c>
      <c r="H6" s="45">
        <v>0</v>
      </c>
      <c r="I6" s="45">
        <v>56515</v>
      </c>
      <c r="J6" s="45">
        <v>21849</v>
      </c>
      <c r="K6" s="45">
        <v>43007</v>
      </c>
      <c r="L6" s="45">
        <v>1281</v>
      </c>
      <c r="M6" s="45">
        <v>3488</v>
      </c>
      <c r="N6" s="45">
        <v>13699</v>
      </c>
      <c r="O6" s="45">
        <v>179</v>
      </c>
      <c r="P6" s="45">
        <v>2105</v>
      </c>
      <c r="Q6" s="45">
        <v>676</v>
      </c>
      <c r="R6" s="45">
        <v>4297</v>
      </c>
      <c r="S6" s="45">
        <v>0</v>
      </c>
      <c r="T6" s="45">
        <v>628</v>
      </c>
      <c r="U6" s="45">
        <v>449</v>
      </c>
      <c r="V6" s="45">
        <v>3655</v>
      </c>
      <c r="W6" s="45">
        <v>3222</v>
      </c>
      <c r="X6" s="45">
        <v>293726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0</v>
      </c>
      <c r="AH6" s="43">
        <v>0</v>
      </c>
    </row>
    <row r="7" spans="1:34" x14ac:dyDescent="0.3">
      <c r="A7" s="43" t="s">
        <v>94</v>
      </c>
      <c r="B7" s="45" t="s">
        <v>86</v>
      </c>
      <c r="C7" s="45">
        <v>59649</v>
      </c>
      <c r="D7" s="45">
        <v>2436</v>
      </c>
      <c r="E7" s="45">
        <v>52271</v>
      </c>
      <c r="F7" s="45">
        <v>30818</v>
      </c>
      <c r="G7" s="45">
        <v>42970</v>
      </c>
      <c r="H7" s="45">
        <v>0</v>
      </c>
      <c r="I7" s="45">
        <v>58139</v>
      </c>
      <c r="J7" s="45">
        <v>24999</v>
      </c>
      <c r="K7" s="45">
        <v>46578</v>
      </c>
      <c r="L7" s="45">
        <v>1703</v>
      </c>
      <c r="M7" s="45">
        <v>2134</v>
      </c>
      <c r="N7" s="45">
        <v>13433</v>
      </c>
      <c r="O7" s="45">
        <v>262</v>
      </c>
      <c r="P7" s="45">
        <v>899</v>
      </c>
      <c r="Q7" s="45">
        <v>643</v>
      </c>
      <c r="R7" s="45">
        <v>4930</v>
      </c>
      <c r="S7" s="45">
        <v>0</v>
      </c>
      <c r="T7" s="45">
        <v>168</v>
      </c>
      <c r="U7" s="45">
        <v>322</v>
      </c>
      <c r="V7" s="45">
        <v>3774</v>
      </c>
      <c r="W7" s="45">
        <v>2335</v>
      </c>
      <c r="X7" s="45">
        <v>348463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</row>
    <row r="8" spans="1:34" x14ac:dyDescent="0.3">
      <c r="A8" s="43" t="s">
        <v>94</v>
      </c>
      <c r="B8" s="45" t="s">
        <v>87</v>
      </c>
      <c r="C8" s="45">
        <v>49848</v>
      </c>
      <c r="D8" s="45">
        <v>31608</v>
      </c>
      <c r="E8" s="45">
        <v>43981</v>
      </c>
      <c r="F8" s="45">
        <v>25597</v>
      </c>
      <c r="G8" s="45">
        <v>23899</v>
      </c>
      <c r="H8" s="45">
        <v>0</v>
      </c>
      <c r="I8" s="45">
        <v>54631</v>
      </c>
      <c r="J8" s="45">
        <v>23953</v>
      </c>
      <c r="K8" s="45">
        <v>37220</v>
      </c>
      <c r="L8" s="45">
        <v>1293</v>
      </c>
      <c r="M8" s="45">
        <v>1295</v>
      </c>
      <c r="N8" s="45">
        <v>7571</v>
      </c>
      <c r="O8" s="45">
        <v>180</v>
      </c>
      <c r="P8" s="45">
        <v>834</v>
      </c>
      <c r="Q8" s="45">
        <v>75</v>
      </c>
      <c r="R8" s="45">
        <v>4172</v>
      </c>
      <c r="S8" s="45">
        <v>0</v>
      </c>
      <c r="T8" s="45">
        <v>461</v>
      </c>
      <c r="U8" s="45">
        <v>115</v>
      </c>
      <c r="V8" s="45">
        <v>3860</v>
      </c>
      <c r="W8" s="45">
        <v>2077</v>
      </c>
      <c r="X8" s="45">
        <v>312672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</row>
    <row r="9" spans="1:34" x14ac:dyDescent="0.3">
      <c r="A9" s="43" t="s">
        <v>94</v>
      </c>
      <c r="B9" s="45" t="s">
        <v>88</v>
      </c>
      <c r="C9" s="45">
        <v>44760</v>
      </c>
      <c r="D9" s="45">
        <v>64341</v>
      </c>
      <c r="E9" s="45">
        <v>43451</v>
      </c>
      <c r="F9" s="45">
        <v>25648</v>
      </c>
      <c r="G9" s="45">
        <v>32530</v>
      </c>
      <c r="H9" s="45">
        <v>0</v>
      </c>
      <c r="I9" s="45">
        <v>56379</v>
      </c>
      <c r="J9" s="45">
        <v>28045</v>
      </c>
      <c r="K9" s="45">
        <v>34197</v>
      </c>
      <c r="L9" s="45">
        <v>993</v>
      </c>
      <c r="M9" s="45">
        <v>1564</v>
      </c>
      <c r="N9" s="45">
        <v>6366</v>
      </c>
      <c r="O9" s="45">
        <v>84</v>
      </c>
      <c r="P9" s="45">
        <v>643</v>
      </c>
      <c r="Q9" s="45">
        <v>364</v>
      </c>
      <c r="R9" s="45">
        <v>4804</v>
      </c>
      <c r="S9" s="45">
        <v>0</v>
      </c>
      <c r="T9" s="45">
        <v>219</v>
      </c>
      <c r="U9" s="45">
        <v>314</v>
      </c>
      <c r="V9" s="45">
        <v>4811</v>
      </c>
      <c r="W9" s="45">
        <v>2114</v>
      </c>
      <c r="X9" s="45">
        <v>351626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</row>
    <row r="10" spans="1:34" x14ac:dyDescent="0.3">
      <c r="A10" s="43" t="s">
        <v>94</v>
      </c>
      <c r="B10" s="45" t="s">
        <v>89</v>
      </c>
      <c r="C10" s="45">
        <v>48672</v>
      </c>
      <c r="D10" s="45">
        <v>57662</v>
      </c>
      <c r="E10" s="45">
        <v>43842</v>
      </c>
      <c r="F10" s="45">
        <v>23660</v>
      </c>
      <c r="G10" s="45">
        <v>30918</v>
      </c>
      <c r="H10" s="45">
        <v>0</v>
      </c>
      <c r="I10" s="45">
        <v>49622</v>
      </c>
      <c r="J10" s="45">
        <v>22151</v>
      </c>
      <c r="K10" s="45">
        <v>31557</v>
      </c>
      <c r="L10" s="45">
        <v>610</v>
      </c>
      <c r="M10" s="45">
        <v>277</v>
      </c>
      <c r="N10" s="45">
        <v>5878</v>
      </c>
      <c r="O10" s="45">
        <v>53</v>
      </c>
      <c r="P10" s="45">
        <v>824</v>
      </c>
      <c r="Q10" s="45">
        <v>161</v>
      </c>
      <c r="R10" s="45">
        <v>5922</v>
      </c>
      <c r="S10" s="45">
        <v>35067</v>
      </c>
      <c r="T10" s="45">
        <v>200</v>
      </c>
      <c r="U10" s="45">
        <v>82</v>
      </c>
      <c r="V10" s="45">
        <v>4975</v>
      </c>
      <c r="W10" s="45">
        <v>2989</v>
      </c>
      <c r="X10" s="45">
        <v>365122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</row>
    <row r="11" spans="1:34" x14ac:dyDescent="0.3">
      <c r="A11" s="43" t="s">
        <v>94</v>
      </c>
      <c r="B11" s="45" t="s">
        <v>90</v>
      </c>
      <c r="C11" s="45">
        <v>56619</v>
      </c>
      <c r="D11" s="45">
        <v>71886</v>
      </c>
      <c r="E11" s="45">
        <v>47663</v>
      </c>
      <c r="F11" s="45">
        <v>44828</v>
      </c>
      <c r="G11" s="45">
        <v>30593</v>
      </c>
      <c r="H11" s="45">
        <v>8443</v>
      </c>
      <c r="I11" s="45">
        <v>52731</v>
      </c>
      <c r="J11" s="45">
        <v>32323</v>
      </c>
      <c r="K11" s="45">
        <v>27410</v>
      </c>
      <c r="L11" s="45">
        <v>1330</v>
      </c>
      <c r="M11" s="45">
        <v>661</v>
      </c>
      <c r="N11" s="45">
        <v>6680</v>
      </c>
      <c r="O11" s="45">
        <v>101</v>
      </c>
      <c r="P11" s="45">
        <v>666</v>
      </c>
      <c r="Q11" s="45">
        <v>399</v>
      </c>
      <c r="R11" s="45">
        <v>7123</v>
      </c>
      <c r="S11" s="45">
        <v>18992</v>
      </c>
      <c r="T11" s="45">
        <v>590</v>
      </c>
      <c r="U11" s="45">
        <v>250</v>
      </c>
      <c r="V11" s="45">
        <v>2466</v>
      </c>
      <c r="W11" s="45">
        <v>2275</v>
      </c>
      <c r="X11" s="45">
        <v>414027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</row>
    <row r="12" spans="1:34" x14ac:dyDescent="0.3">
      <c r="A12" s="43" t="s">
        <v>94</v>
      </c>
      <c r="B12" s="45" t="s">
        <v>91</v>
      </c>
      <c r="C12" s="45">
        <v>46045</v>
      </c>
      <c r="D12" s="45">
        <v>73193</v>
      </c>
      <c r="E12" s="45">
        <v>57596</v>
      </c>
      <c r="F12" s="45">
        <v>51580</v>
      </c>
      <c r="G12" s="45">
        <v>33387</v>
      </c>
      <c r="H12" s="45">
        <v>18683</v>
      </c>
      <c r="I12" s="45">
        <v>55641</v>
      </c>
      <c r="J12" s="45">
        <v>42491</v>
      </c>
      <c r="K12" s="45">
        <v>24295</v>
      </c>
      <c r="L12" s="45">
        <v>89</v>
      </c>
      <c r="M12" s="45">
        <v>427</v>
      </c>
      <c r="N12" s="45">
        <v>6656</v>
      </c>
      <c r="O12" s="45">
        <v>322</v>
      </c>
      <c r="P12" s="45">
        <v>629</v>
      </c>
      <c r="Q12" s="45">
        <v>910</v>
      </c>
      <c r="R12" s="45">
        <v>7186</v>
      </c>
      <c r="S12" s="45">
        <v>13957</v>
      </c>
      <c r="T12" s="45">
        <v>515</v>
      </c>
      <c r="U12" s="45">
        <v>395</v>
      </c>
      <c r="V12" s="45">
        <v>2094</v>
      </c>
      <c r="W12" s="45">
        <v>2093</v>
      </c>
      <c r="X12" s="45">
        <v>438182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</row>
    <row r="13" spans="1:34" x14ac:dyDescent="0.3">
      <c r="A13" s="43" t="s">
        <v>94</v>
      </c>
      <c r="B13" s="45" t="s">
        <v>92</v>
      </c>
      <c r="C13" s="45">
        <v>42592</v>
      </c>
      <c r="D13" s="45">
        <v>75127</v>
      </c>
      <c r="E13" s="45">
        <v>58989</v>
      </c>
      <c r="F13" s="45">
        <v>43365</v>
      </c>
      <c r="G13" s="45">
        <v>29045</v>
      </c>
      <c r="H13" s="45">
        <v>12445</v>
      </c>
      <c r="I13" s="45">
        <v>50343</v>
      </c>
      <c r="J13" s="45">
        <v>39117</v>
      </c>
      <c r="K13" s="45">
        <v>9674</v>
      </c>
      <c r="L13" s="45">
        <v>5</v>
      </c>
      <c r="M13" s="45">
        <v>130</v>
      </c>
      <c r="N13" s="45">
        <v>4491</v>
      </c>
      <c r="O13" s="45">
        <v>374</v>
      </c>
      <c r="P13" s="45">
        <v>629</v>
      </c>
      <c r="Q13" s="45">
        <v>778</v>
      </c>
      <c r="R13" s="45">
        <v>8835</v>
      </c>
      <c r="S13" s="45">
        <v>6787</v>
      </c>
      <c r="T13" s="45">
        <v>954</v>
      </c>
      <c r="U13" s="45">
        <v>378</v>
      </c>
      <c r="V13" s="45">
        <v>2075</v>
      </c>
      <c r="W13" s="45">
        <v>1107</v>
      </c>
      <c r="X13" s="45">
        <v>387237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</row>
    <row r="14" spans="1:34" x14ac:dyDescent="0.3">
      <c r="A14" s="43" t="s">
        <v>94</v>
      </c>
      <c r="B14" s="45" t="s">
        <v>93</v>
      </c>
      <c r="C14" s="45">
        <v>49197</v>
      </c>
      <c r="D14" s="45">
        <v>64501</v>
      </c>
      <c r="E14" s="45">
        <v>46243</v>
      </c>
      <c r="F14" s="45">
        <v>38296</v>
      </c>
      <c r="G14" s="45">
        <v>25943</v>
      </c>
      <c r="H14" s="45">
        <v>8113</v>
      </c>
      <c r="I14" s="45">
        <v>52291</v>
      </c>
      <c r="J14" s="45">
        <v>46058</v>
      </c>
      <c r="K14" s="45">
        <v>4253</v>
      </c>
      <c r="L14" s="45">
        <v>249</v>
      </c>
      <c r="M14" s="45">
        <v>197</v>
      </c>
      <c r="N14" s="45">
        <v>1711</v>
      </c>
      <c r="O14" s="45">
        <v>288</v>
      </c>
      <c r="P14" s="45">
        <v>559</v>
      </c>
      <c r="Q14" s="45">
        <v>336</v>
      </c>
      <c r="R14" s="45">
        <v>7968</v>
      </c>
      <c r="S14" s="45">
        <v>5613</v>
      </c>
      <c r="T14" s="45">
        <v>624</v>
      </c>
      <c r="U14" s="45">
        <v>234</v>
      </c>
      <c r="V14" s="45">
        <v>3373</v>
      </c>
      <c r="W14" s="45">
        <v>955</v>
      </c>
      <c r="X14" s="45">
        <v>357002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</row>
    <row r="15" spans="1:34" x14ac:dyDescent="0.3">
      <c r="A15" s="43" t="s">
        <v>95</v>
      </c>
      <c r="B15" s="47" t="s">
        <v>81</v>
      </c>
      <c r="C15" s="47">
        <v>29353</v>
      </c>
      <c r="D15" s="47">
        <v>0</v>
      </c>
      <c r="E15" s="47">
        <v>29142</v>
      </c>
      <c r="F15" s="47">
        <v>11741</v>
      </c>
      <c r="G15" s="47">
        <v>0</v>
      </c>
      <c r="H15" s="47">
        <v>0</v>
      </c>
      <c r="I15" s="47">
        <v>0</v>
      </c>
      <c r="J15" s="47">
        <v>13858</v>
      </c>
      <c r="K15" s="47">
        <v>31144</v>
      </c>
      <c r="L15" s="47">
        <v>6032</v>
      </c>
      <c r="M15" s="47">
        <v>13149</v>
      </c>
      <c r="N15" s="47">
        <v>7218</v>
      </c>
      <c r="O15" s="47">
        <v>95</v>
      </c>
      <c r="P15" s="47">
        <v>864</v>
      </c>
      <c r="Q15" s="47">
        <v>392</v>
      </c>
      <c r="R15" s="47">
        <v>3608</v>
      </c>
      <c r="S15" s="47">
        <v>0</v>
      </c>
      <c r="T15" s="47">
        <v>1081</v>
      </c>
      <c r="U15" s="47">
        <v>548</v>
      </c>
      <c r="V15" s="47">
        <v>2401</v>
      </c>
      <c r="W15" s="47">
        <v>6053</v>
      </c>
      <c r="X15" s="47">
        <v>156678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</row>
    <row r="16" spans="1:34" x14ac:dyDescent="0.3">
      <c r="A16" s="43" t="s">
        <v>95</v>
      </c>
      <c r="B16" s="47" t="s">
        <v>82</v>
      </c>
      <c r="C16" s="47">
        <v>27412</v>
      </c>
      <c r="D16" s="47">
        <v>0</v>
      </c>
      <c r="E16" s="47">
        <v>27854</v>
      </c>
      <c r="F16" s="47">
        <v>13721</v>
      </c>
      <c r="G16" s="47">
        <v>0</v>
      </c>
      <c r="H16" s="47">
        <v>0</v>
      </c>
      <c r="I16" s="47">
        <v>20029</v>
      </c>
      <c r="J16" s="47">
        <v>15539</v>
      </c>
      <c r="K16" s="47">
        <v>38748</v>
      </c>
      <c r="L16" s="47">
        <v>8350</v>
      </c>
      <c r="M16" s="47">
        <v>17059</v>
      </c>
      <c r="N16" s="47">
        <v>8432</v>
      </c>
      <c r="O16" s="47">
        <v>40</v>
      </c>
      <c r="P16" s="47">
        <v>1442</v>
      </c>
      <c r="Q16" s="47">
        <v>243</v>
      </c>
      <c r="R16" s="47">
        <v>5600</v>
      </c>
      <c r="S16" s="47">
        <v>0</v>
      </c>
      <c r="T16" s="47">
        <v>2054</v>
      </c>
      <c r="U16" s="47">
        <v>758</v>
      </c>
      <c r="V16" s="47">
        <v>2875</v>
      </c>
      <c r="W16" s="47">
        <v>5305</v>
      </c>
      <c r="X16" s="47">
        <v>195461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</row>
    <row r="17" spans="1:34" x14ac:dyDescent="0.3">
      <c r="A17" s="43" t="s">
        <v>95</v>
      </c>
      <c r="B17" s="47" t="s">
        <v>83</v>
      </c>
      <c r="C17" s="47">
        <v>28806</v>
      </c>
      <c r="D17" s="47">
        <v>0</v>
      </c>
      <c r="E17" s="47">
        <v>36702</v>
      </c>
      <c r="F17" s="47">
        <v>18068</v>
      </c>
      <c r="G17" s="47">
        <v>0</v>
      </c>
      <c r="H17" s="47">
        <v>0</v>
      </c>
      <c r="I17" s="47">
        <v>32995</v>
      </c>
      <c r="J17" s="47">
        <v>12970</v>
      </c>
      <c r="K17" s="47">
        <v>30746</v>
      </c>
      <c r="L17" s="47">
        <v>5206</v>
      </c>
      <c r="M17" s="47">
        <v>9277</v>
      </c>
      <c r="N17" s="47">
        <v>5921</v>
      </c>
      <c r="O17" s="47">
        <v>51</v>
      </c>
      <c r="P17" s="47">
        <v>888</v>
      </c>
      <c r="Q17" s="47">
        <v>302</v>
      </c>
      <c r="R17" s="47">
        <v>2627</v>
      </c>
      <c r="S17" s="47">
        <v>0</v>
      </c>
      <c r="T17" s="47">
        <v>984</v>
      </c>
      <c r="U17" s="47">
        <v>593</v>
      </c>
      <c r="V17" s="47">
        <v>2092</v>
      </c>
      <c r="W17" s="47">
        <v>6012</v>
      </c>
      <c r="X17" s="47">
        <v>194240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</row>
    <row r="18" spans="1:34" x14ac:dyDescent="0.3">
      <c r="A18" s="43" t="s">
        <v>95</v>
      </c>
      <c r="B18" s="47" t="s">
        <v>84</v>
      </c>
      <c r="C18" s="47">
        <v>30751</v>
      </c>
      <c r="D18" s="47">
        <v>0</v>
      </c>
      <c r="E18" s="47">
        <v>38026</v>
      </c>
      <c r="F18" s="47">
        <v>18262</v>
      </c>
      <c r="G18" s="47">
        <v>0</v>
      </c>
      <c r="H18" s="47">
        <v>0</v>
      </c>
      <c r="I18" s="47">
        <v>32878</v>
      </c>
      <c r="J18" s="47">
        <v>15581</v>
      </c>
      <c r="K18" s="47">
        <v>29047</v>
      </c>
      <c r="L18" s="47">
        <v>2102</v>
      </c>
      <c r="M18" s="47">
        <v>4586</v>
      </c>
      <c r="N18" s="47">
        <v>8587</v>
      </c>
      <c r="O18" s="47">
        <v>134</v>
      </c>
      <c r="P18" s="47">
        <v>1865</v>
      </c>
      <c r="Q18" s="47">
        <v>241</v>
      </c>
      <c r="R18" s="47">
        <v>4623</v>
      </c>
      <c r="S18" s="47">
        <v>0</v>
      </c>
      <c r="T18" s="47">
        <v>853</v>
      </c>
      <c r="U18" s="47">
        <v>744</v>
      </c>
      <c r="V18" s="47">
        <v>3467</v>
      </c>
      <c r="W18" s="47">
        <v>6432</v>
      </c>
      <c r="X18" s="47">
        <v>198176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</row>
    <row r="19" spans="1:34" x14ac:dyDescent="0.3">
      <c r="A19" s="43" t="s">
        <v>95</v>
      </c>
      <c r="B19" s="47" t="s">
        <v>85</v>
      </c>
      <c r="C19" s="47">
        <v>28755</v>
      </c>
      <c r="D19" s="47">
        <v>0</v>
      </c>
      <c r="E19" s="47">
        <v>33547</v>
      </c>
      <c r="F19" s="47">
        <v>18358</v>
      </c>
      <c r="G19" s="47">
        <v>1242</v>
      </c>
      <c r="H19" s="47">
        <v>0</v>
      </c>
      <c r="I19" s="47">
        <v>27006</v>
      </c>
      <c r="J19" s="47">
        <v>14076</v>
      </c>
      <c r="K19" s="47">
        <v>28604</v>
      </c>
      <c r="L19" s="47">
        <v>758</v>
      </c>
      <c r="M19" s="47">
        <v>1633</v>
      </c>
      <c r="N19" s="47">
        <v>9197</v>
      </c>
      <c r="O19" s="47">
        <v>155</v>
      </c>
      <c r="P19" s="47">
        <v>1513</v>
      </c>
      <c r="Q19" s="47">
        <v>581</v>
      </c>
      <c r="R19" s="47">
        <v>3241</v>
      </c>
      <c r="S19" s="47">
        <v>0</v>
      </c>
      <c r="T19" s="47">
        <v>472</v>
      </c>
      <c r="U19" s="47">
        <v>357</v>
      </c>
      <c r="V19" s="47">
        <v>2659</v>
      </c>
      <c r="W19" s="47">
        <v>2089</v>
      </c>
      <c r="X19" s="47">
        <v>174244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</row>
    <row r="20" spans="1:34" x14ac:dyDescent="0.3">
      <c r="A20" s="43" t="s">
        <v>95</v>
      </c>
      <c r="B20" s="47" t="s">
        <v>86</v>
      </c>
      <c r="C20" s="47">
        <v>30425</v>
      </c>
      <c r="D20" s="47">
        <v>0</v>
      </c>
      <c r="E20" s="47">
        <v>24475</v>
      </c>
      <c r="F20" s="47">
        <v>19223</v>
      </c>
      <c r="G20" s="47">
        <v>28159</v>
      </c>
      <c r="H20" s="47">
        <v>0</v>
      </c>
      <c r="I20" s="47">
        <v>32343</v>
      </c>
      <c r="J20" s="47">
        <v>16612</v>
      </c>
      <c r="K20" s="47">
        <v>29485</v>
      </c>
      <c r="L20" s="47">
        <v>1170</v>
      </c>
      <c r="M20" s="47">
        <v>1190</v>
      </c>
      <c r="N20" s="47">
        <v>8495</v>
      </c>
      <c r="O20" s="47">
        <v>210</v>
      </c>
      <c r="P20" s="47">
        <v>671</v>
      </c>
      <c r="Q20" s="47">
        <v>262</v>
      </c>
      <c r="R20" s="47">
        <v>2943</v>
      </c>
      <c r="S20" s="47">
        <v>0</v>
      </c>
      <c r="T20" s="47">
        <v>164</v>
      </c>
      <c r="U20" s="47">
        <v>218</v>
      </c>
      <c r="V20" s="47">
        <v>2459</v>
      </c>
      <c r="W20" s="47">
        <v>1364</v>
      </c>
      <c r="X20" s="47">
        <v>199870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</row>
    <row r="21" spans="1:34" x14ac:dyDescent="0.3">
      <c r="A21" s="43" t="s">
        <v>95</v>
      </c>
      <c r="B21" s="47" t="s">
        <v>87</v>
      </c>
      <c r="C21" s="47">
        <v>30950</v>
      </c>
      <c r="D21" s="47">
        <v>19297</v>
      </c>
      <c r="E21" s="47">
        <v>28606</v>
      </c>
      <c r="F21" s="47">
        <v>15936</v>
      </c>
      <c r="G21" s="47">
        <v>15869</v>
      </c>
      <c r="H21" s="47">
        <v>0</v>
      </c>
      <c r="I21" s="47">
        <v>29054</v>
      </c>
      <c r="J21" s="47">
        <v>16128</v>
      </c>
      <c r="K21" s="47">
        <v>23511</v>
      </c>
      <c r="L21" s="47">
        <v>852</v>
      </c>
      <c r="M21" s="47">
        <v>703</v>
      </c>
      <c r="N21" s="47">
        <v>4858</v>
      </c>
      <c r="O21" s="47">
        <v>145</v>
      </c>
      <c r="P21" s="47">
        <v>637</v>
      </c>
      <c r="Q21" s="47">
        <v>64</v>
      </c>
      <c r="R21" s="47">
        <v>2571</v>
      </c>
      <c r="S21" s="47">
        <v>0</v>
      </c>
      <c r="T21" s="47">
        <v>421</v>
      </c>
      <c r="U21" s="47">
        <v>71</v>
      </c>
      <c r="V21" s="47">
        <v>2492</v>
      </c>
      <c r="W21" s="47">
        <v>1352</v>
      </c>
      <c r="X21" s="47">
        <v>193516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</row>
    <row r="22" spans="1:34" x14ac:dyDescent="0.3">
      <c r="A22" s="43" t="s">
        <v>95</v>
      </c>
      <c r="B22" s="47" t="s">
        <v>88</v>
      </c>
      <c r="C22" s="47">
        <v>29625</v>
      </c>
      <c r="D22" s="47">
        <v>39961</v>
      </c>
      <c r="E22" s="47">
        <v>28977</v>
      </c>
      <c r="F22" s="47">
        <v>16269</v>
      </c>
      <c r="G22" s="47">
        <v>20958</v>
      </c>
      <c r="H22" s="47">
        <v>0</v>
      </c>
      <c r="I22" s="47">
        <v>33950</v>
      </c>
      <c r="J22" s="47">
        <v>17243</v>
      </c>
      <c r="K22" s="47">
        <v>23649</v>
      </c>
      <c r="L22" s="47">
        <v>668</v>
      </c>
      <c r="M22" s="47">
        <v>846</v>
      </c>
      <c r="N22" s="47">
        <v>4755</v>
      </c>
      <c r="O22" s="47">
        <v>68</v>
      </c>
      <c r="P22" s="47">
        <v>497</v>
      </c>
      <c r="Q22" s="47">
        <v>344</v>
      </c>
      <c r="R22" s="47">
        <v>3026</v>
      </c>
      <c r="S22" s="47">
        <v>0</v>
      </c>
      <c r="T22" s="47">
        <v>173</v>
      </c>
      <c r="U22" s="47">
        <v>288</v>
      </c>
      <c r="V22" s="47">
        <v>3174</v>
      </c>
      <c r="W22" s="47">
        <v>1400</v>
      </c>
      <c r="X22" s="47">
        <v>225872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</row>
    <row r="23" spans="1:34" x14ac:dyDescent="0.3">
      <c r="A23" s="43" t="s">
        <v>95</v>
      </c>
      <c r="B23" s="47" t="s">
        <v>89</v>
      </c>
      <c r="C23" s="47">
        <v>22817</v>
      </c>
      <c r="D23" s="47">
        <v>37594</v>
      </c>
      <c r="E23" s="47">
        <v>29191</v>
      </c>
      <c r="F23" s="47">
        <v>15710</v>
      </c>
      <c r="G23" s="47">
        <v>19863</v>
      </c>
      <c r="H23" s="47">
        <v>0</v>
      </c>
      <c r="I23" s="47">
        <v>29684</v>
      </c>
      <c r="J23" s="47">
        <v>15379</v>
      </c>
      <c r="K23" s="47">
        <v>22603</v>
      </c>
      <c r="L23" s="47">
        <v>422</v>
      </c>
      <c r="M23" s="47">
        <v>174</v>
      </c>
      <c r="N23" s="47">
        <v>3917</v>
      </c>
      <c r="O23" s="47">
        <v>13</v>
      </c>
      <c r="P23" s="47">
        <v>644</v>
      </c>
      <c r="Q23" s="47">
        <v>147</v>
      </c>
      <c r="R23" s="47">
        <v>4010</v>
      </c>
      <c r="S23" s="47">
        <v>26440</v>
      </c>
      <c r="T23" s="47">
        <v>182</v>
      </c>
      <c r="U23" s="47">
        <v>64</v>
      </c>
      <c r="V23" s="47">
        <v>2524</v>
      </c>
      <c r="W23" s="47">
        <v>891</v>
      </c>
      <c r="X23" s="47">
        <v>232270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</row>
    <row r="24" spans="1:34" x14ac:dyDescent="0.3">
      <c r="A24" s="43" t="s">
        <v>95</v>
      </c>
      <c r="B24" s="47" t="s">
        <v>90</v>
      </c>
      <c r="C24" s="47">
        <v>22443</v>
      </c>
      <c r="D24" s="47">
        <v>47166</v>
      </c>
      <c r="E24" s="47">
        <v>33106</v>
      </c>
      <c r="F24" s="47">
        <v>29666</v>
      </c>
      <c r="G24" s="47">
        <v>19629</v>
      </c>
      <c r="H24" s="47">
        <v>5223</v>
      </c>
      <c r="I24" s="47">
        <v>32993</v>
      </c>
      <c r="J24" s="47">
        <v>19828</v>
      </c>
      <c r="K24" s="47">
        <v>20712</v>
      </c>
      <c r="L24" s="47">
        <v>940</v>
      </c>
      <c r="M24" s="47">
        <v>485</v>
      </c>
      <c r="N24" s="47">
        <v>4514</v>
      </c>
      <c r="O24" s="47">
        <v>81</v>
      </c>
      <c r="P24" s="47">
        <v>517</v>
      </c>
      <c r="Q24" s="47">
        <v>336</v>
      </c>
      <c r="R24" s="47">
        <v>4621</v>
      </c>
      <c r="S24" s="47">
        <v>12715</v>
      </c>
      <c r="T24" s="47">
        <v>574</v>
      </c>
      <c r="U24" s="47">
        <v>219</v>
      </c>
      <c r="V24" s="47">
        <v>1637</v>
      </c>
      <c r="W24" s="47">
        <v>1051</v>
      </c>
      <c r="X24" s="47">
        <v>258454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</row>
    <row r="25" spans="1:34" x14ac:dyDescent="0.3">
      <c r="A25" s="43" t="s">
        <v>95</v>
      </c>
      <c r="B25" s="47" t="s">
        <v>91</v>
      </c>
      <c r="C25" s="47">
        <v>28375</v>
      </c>
      <c r="D25" s="47">
        <v>48332</v>
      </c>
      <c r="E25" s="47">
        <v>38415</v>
      </c>
      <c r="F25" s="47">
        <v>31133</v>
      </c>
      <c r="G25" s="47">
        <v>20010</v>
      </c>
      <c r="H25" s="47">
        <v>10816</v>
      </c>
      <c r="I25" s="47">
        <v>32346</v>
      </c>
      <c r="J25" s="47">
        <v>28346</v>
      </c>
      <c r="K25" s="47">
        <v>16368</v>
      </c>
      <c r="L25" s="47">
        <v>89</v>
      </c>
      <c r="M25" s="47">
        <v>332</v>
      </c>
      <c r="N25" s="47">
        <v>4359</v>
      </c>
      <c r="O25" s="47">
        <v>272</v>
      </c>
      <c r="P25" s="47">
        <v>494</v>
      </c>
      <c r="Q25" s="47">
        <v>406</v>
      </c>
      <c r="R25" s="47">
        <v>4613</v>
      </c>
      <c r="S25" s="47">
        <v>8657</v>
      </c>
      <c r="T25" s="47">
        <v>484</v>
      </c>
      <c r="U25" s="47">
        <v>355</v>
      </c>
      <c r="V25" s="47">
        <v>1572</v>
      </c>
      <c r="W25" s="47">
        <v>1366</v>
      </c>
      <c r="X25" s="47">
        <v>277142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</row>
    <row r="26" spans="1:34" x14ac:dyDescent="0.3">
      <c r="A26" s="43" t="s">
        <v>95</v>
      </c>
      <c r="B26" s="47" t="s">
        <v>92</v>
      </c>
      <c r="C26" s="47">
        <v>26846</v>
      </c>
      <c r="D26" s="47">
        <v>52545</v>
      </c>
      <c r="E26" s="47">
        <v>39007</v>
      </c>
      <c r="F26" s="47">
        <v>26693</v>
      </c>
      <c r="G26" s="47">
        <v>18226</v>
      </c>
      <c r="H26" s="47">
        <v>6928</v>
      </c>
      <c r="I26" s="47">
        <v>30740</v>
      </c>
      <c r="J26" s="47">
        <v>26117</v>
      </c>
      <c r="K26" s="47">
        <v>6270</v>
      </c>
      <c r="L26" s="47">
        <v>0</v>
      </c>
      <c r="M26" s="47">
        <v>61</v>
      </c>
      <c r="N26" s="47">
        <v>3168</v>
      </c>
      <c r="O26" s="47">
        <v>328</v>
      </c>
      <c r="P26" s="47">
        <v>459</v>
      </c>
      <c r="Q26" s="47">
        <v>315</v>
      </c>
      <c r="R26" s="47">
        <v>5646</v>
      </c>
      <c r="S26" s="47">
        <v>4105</v>
      </c>
      <c r="T26" s="47">
        <v>488</v>
      </c>
      <c r="U26" s="47">
        <v>337</v>
      </c>
      <c r="V26" s="47">
        <v>1303</v>
      </c>
      <c r="W26" s="47">
        <v>638</v>
      </c>
      <c r="X26" s="47">
        <v>250220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</row>
    <row r="27" spans="1:34" x14ac:dyDescent="0.3">
      <c r="A27" s="43" t="s">
        <v>95</v>
      </c>
      <c r="B27" s="47" t="s">
        <v>93</v>
      </c>
      <c r="C27" s="47">
        <v>27173</v>
      </c>
      <c r="D27" s="47">
        <v>41299</v>
      </c>
      <c r="E27" s="47">
        <v>32390</v>
      </c>
      <c r="F27" s="47">
        <v>24974</v>
      </c>
      <c r="G27" s="47">
        <v>17284</v>
      </c>
      <c r="H27" s="47">
        <v>5306</v>
      </c>
      <c r="I27" s="47">
        <v>30384</v>
      </c>
      <c r="J27" s="47">
        <v>28487</v>
      </c>
      <c r="K27" s="47">
        <v>3260</v>
      </c>
      <c r="L27" s="47">
        <v>176</v>
      </c>
      <c r="M27" s="47">
        <v>165</v>
      </c>
      <c r="N27" s="47">
        <v>1370</v>
      </c>
      <c r="O27" s="47">
        <v>227</v>
      </c>
      <c r="P27" s="47">
        <v>404</v>
      </c>
      <c r="Q27" s="47">
        <v>276</v>
      </c>
      <c r="R27" s="47">
        <v>5851</v>
      </c>
      <c r="S27" s="47">
        <v>3842</v>
      </c>
      <c r="T27" s="47">
        <v>395</v>
      </c>
      <c r="U27" s="47">
        <v>219</v>
      </c>
      <c r="V27" s="47">
        <v>1790</v>
      </c>
      <c r="W27" s="47">
        <v>651</v>
      </c>
      <c r="X27" s="47">
        <v>225923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</row>
    <row r="28" spans="1:34" x14ac:dyDescent="0.3">
      <c r="A28" s="43" t="s">
        <v>96</v>
      </c>
      <c r="B28" s="48" t="s">
        <v>81</v>
      </c>
      <c r="C28" s="48">
        <v>307</v>
      </c>
      <c r="D28" s="48">
        <v>0</v>
      </c>
      <c r="E28" s="48">
        <v>278</v>
      </c>
      <c r="F28" s="48">
        <v>136</v>
      </c>
      <c r="G28" s="48">
        <v>0</v>
      </c>
      <c r="H28" s="48">
        <v>0</v>
      </c>
      <c r="I28" s="48">
        <v>0</v>
      </c>
      <c r="J28" s="48">
        <v>125</v>
      </c>
      <c r="K28" s="48">
        <v>283</v>
      </c>
      <c r="L28" s="48">
        <v>70</v>
      </c>
      <c r="M28" s="48">
        <v>139</v>
      </c>
      <c r="N28" s="48">
        <v>77</v>
      </c>
      <c r="O28" s="48">
        <v>1</v>
      </c>
      <c r="P28" s="48">
        <v>11</v>
      </c>
      <c r="Q28" s="48">
        <v>3</v>
      </c>
      <c r="R28" s="48">
        <v>37</v>
      </c>
      <c r="S28" s="48">
        <v>0</v>
      </c>
      <c r="T28" s="48">
        <v>9</v>
      </c>
      <c r="U28" s="48">
        <v>5</v>
      </c>
      <c r="V28" s="48">
        <v>20</v>
      </c>
      <c r="W28" s="48">
        <v>56</v>
      </c>
      <c r="X28" s="48">
        <v>1556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</row>
    <row r="29" spans="1:34" x14ac:dyDescent="0.3">
      <c r="A29" s="43" t="s">
        <v>96</v>
      </c>
      <c r="B29" s="48" t="s">
        <v>82</v>
      </c>
      <c r="C29" s="48">
        <v>285</v>
      </c>
      <c r="D29" s="48">
        <v>0</v>
      </c>
      <c r="E29" s="48">
        <v>269</v>
      </c>
      <c r="F29" s="48">
        <v>147</v>
      </c>
      <c r="G29" s="48">
        <v>0</v>
      </c>
      <c r="H29" s="48">
        <v>0</v>
      </c>
      <c r="I29" s="48">
        <v>171</v>
      </c>
      <c r="J29" s="48">
        <v>141</v>
      </c>
      <c r="K29" s="48">
        <v>349</v>
      </c>
      <c r="L29" s="48">
        <v>85</v>
      </c>
      <c r="M29" s="48">
        <v>165</v>
      </c>
      <c r="N29" s="48">
        <v>87</v>
      </c>
      <c r="O29" s="48">
        <v>0</v>
      </c>
      <c r="P29" s="48">
        <v>11</v>
      </c>
      <c r="Q29" s="48">
        <v>2</v>
      </c>
      <c r="R29" s="48">
        <v>51</v>
      </c>
      <c r="S29" s="48">
        <v>0</v>
      </c>
      <c r="T29" s="48">
        <v>21</v>
      </c>
      <c r="U29" s="48">
        <v>9</v>
      </c>
      <c r="V29" s="48">
        <v>26</v>
      </c>
      <c r="W29" s="48">
        <v>51</v>
      </c>
      <c r="X29" s="48">
        <v>1870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</row>
    <row r="30" spans="1:34" x14ac:dyDescent="0.3">
      <c r="A30" s="43" t="s">
        <v>96</v>
      </c>
      <c r="B30" s="48" t="s">
        <v>83</v>
      </c>
      <c r="C30" s="48">
        <v>310</v>
      </c>
      <c r="D30" s="48">
        <v>0</v>
      </c>
      <c r="E30" s="48">
        <v>343</v>
      </c>
      <c r="F30" s="48">
        <v>200</v>
      </c>
      <c r="G30" s="48">
        <v>0</v>
      </c>
      <c r="H30" s="48">
        <v>0</v>
      </c>
      <c r="I30" s="48">
        <v>291</v>
      </c>
      <c r="J30" s="48">
        <v>114</v>
      </c>
      <c r="K30" s="48">
        <v>270</v>
      </c>
      <c r="L30" s="48">
        <v>51</v>
      </c>
      <c r="M30" s="48">
        <v>86</v>
      </c>
      <c r="N30" s="48">
        <v>63</v>
      </c>
      <c r="O30" s="48">
        <v>1</v>
      </c>
      <c r="P30" s="48">
        <v>7</v>
      </c>
      <c r="Q30" s="48">
        <v>2</v>
      </c>
      <c r="R30" s="48">
        <v>26</v>
      </c>
      <c r="S30" s="48">
        <v>0</v>
      </c>
      <c r="T30" s="48">
        <v>11</v>
      </c>
      <c r="U30" s="48">
        <v>7</v>
      </c>
      <c r="V30" s="48">
        <v>20</v>
      </c>
      <c r="W30" s="48">
        <v>59</v>
      </c>
      <c r="X30" s="48">
        <v>1860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</row>
    <row r="31" spans="1:34" x14ac:dyDescent="0.3">
      <c r="A31" s="43" t="s">
        <v>96</v>
      </c>
      <c r="B31" s="48" t="s">
        <v>84</v>
      </c>
      <c r="C31" s="48">
        <v>326</v>
      </c>
      <c r="D31" s="48">
        <v>0</v>
      </c>
      <c r="E31" s="48">
        <v>357</v>
      </c>
      <c r="F31" s="48">
        <v>203</v>
      </c>
      <c r="G31" s="48">
        <v>0</v>
      </c>
      <c r="H31" s="48">
        <v>0</v>
      </c>
      <c r="I31" s="48">
        <v>292</v>
      </c>
      <c r="J31" s="48">
        <v>138</v>
      </c>
      <c r="K31" s="48">
        <v>264</v>
      </c>
      <c r="L31" s="48">
        <v>21</v>
      </c>
      <c r="M31" s="48">
        <v>46</v>
      </c>
      <c r="N31" s="48">
        <v>89</v>
      </c>
      <c r="O31" s="48">
        <v>1</v>
      </c>
      <c r="P31" s="48">
        <v>15</v>
      </c>
      <c r="Q31" s="48">
        <v>2</v>
      </c>
      <c r="R31" s="48">
        <v>39</v>
      </c>
      <c r="S31" s="48">
        <v>0</v>
      </c>
      <c r="T31" s="48">
        <v>9</v>
      </c>
      <c r="U31" s="48">
        <v>8</v>
      </c>
      <c r="V31" s="48">
        <v>31</v>
      </c>
      <c r="W31" s="48">
        <v>57</v>
      </c>
      <c r="X31" s="48">
        <v>1898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</row>
    <row r="32" spans="1:34" x14ac:dyDescent="0.3">
      <c r="A32" s="43" t="s">
        <v>96</v>
      </c>
      <c r="B32" s="48" t="s">
        <v>85</v>
      </c>
      <c r="C32" s="48">
        <v>294</v>
      </c>
      <c r="D32" s="48">
        <v>0</v>
      </c>
      <c r="E32" s="48">
        <v>322</v>
      </c>
      <c r="F32" s="48">
        <v>195</v>
      </c>
      <c r="G32" s="48">
        <v>14</v>
      </c>
      <c r="H32" s="48">
        <v>0</v>
      </c>
      <c r="I32" s="48">
        <v>238</v>
      </c>
      <c r="J32" s="48">
        <v>123</v>
      </c>
      <c r="K32" s="48">
        <v>261</v>
      </c>
      <c r="L32" s="48">
        <v>6</v>
      </c>
      <c r="M32" s="48">
        <v>15</v>
      </c>
      <c r="N32" s="48">
        <v>83</v>
      </c>
      <c r="O32" s="48">
        <v>1</v>
      </c>
      <c r="P32" s="48">
        <v>13</v>
      </c>
      <c r="Q32" s="48">
        <v>5</v>
      </c>
      <c r="R32" s="48">
        <v>26</v>
      </c>
      <c r="S32" s="48">
        <v>0</v>
      </c>
      <c r="T32" s="48">
        <v>4</v>
      </c>
      <c r="U32" s="48">
        <v>5</v>
      </c>
      <c r="V32" s="48">
        <v>22</v>
      </c>
      <c r="W32" s="48">
        <v>20</v>
      </c>
      <c r="X32" s="48">
        <v>1648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</row>
    <row r="33" spans="1:34" x14ac:dyDescent="0.3">
      <c r="A33" s="43" t="s">
        <v>96</v>
      </c>
      <c r="B33" s="48" t="s">
        <v>86</v>
      </c>
      <c r="C33" s="48">
        <v>313</v>
      </c>
      <c r="D33" s="48">
        <v>0</v>
      </c>
      <c r="E33" s="48">
        <v>244</v>
      </c>
      <c r="F33" s="48">
        <v>210</v>
      </c>
      <c r="G33" s="48">
        <v>275</v>
      </c>
      <c r="H33" s="48">
        <v>0</v>
      </c>
      <c r="I33" s="48">
        <v>295</v>
      </c>
      <c r="J33" s="48">
        <v>149</v>
      </c>
      <c r="K33" s="48">
        <v>276</v>
      </c>
      <c r="L33" s="48">
        <v>10</v>
      </c>
      <c r="M33" s="48">
        <v>9</v>
      </c>
      <c r="N33" s="48">
        <v>82</v>
      </c>
      <c r="O33" s="48">
        <v>1</v>
      </c>
      <c r="P33" s="48">
        <v>5</v>
      </c>
      <c r="Q33" s="48">
        <v>4</v>
      </c>
      <c r="R33" s="48">
        <v>28</v>
      </c>
      <c r="S33" s="48">
        <v>0</v>
      </c>
      <c r="T33" s="48">
        <v>1</v>
      </c>
      <c r="U33" s="48">
        <v>3</v>
      </c>
      <c r="V33" s="48">
        <v>22</v>
      </c>
      <c r="W33" s="48">
        <v>11</v>
      </c>
      <c r="X33" s="48">
        <v>1940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</row>
    <row r="34" spans="1:34" x14ac:dyDescent="0.3">
      <c r="A34" s="43" t="s">
        <v>96</v>
      </c>
      <c r="B34" s="48" t="s">
        <v>87</v>
      </c>
      <c r="C34" s="48">
        <v>312</v>
      </c>
      <c r="D34" s="48">
        <v>181</v>
      </c>
      <c r="E34" s="48">
        <v>292</v>
      </c>
      <c r="F34" s="48">
        <v>176</v>
      </c>
      <c r="G34" s="48">
        <v>177</v>
      </c>
      <c r="H34" s="48">
        <v>0</v>
      </c>
      <c r="I34" s="48">
        <v>252</v>
      </c>
      <c r="J34" s="48">
        <v>146</v>
      </c>
      <c r="K34" s="48">
        <v>217</v>
      </c>
      <c r="L34" s="48">
        <v>7</v>
      </c>
      <c r="M34" s="48">
        <v>5</v>
      </c>
      <c r="N34" s="48">
        <v>48</v>
      </c>
      <c r="O34" s="48">
        <v>1</v>
      </c>
      <c r="P34" s="48">
        <v>6</v>
      </c>
      <c r="Q34" s="48">
        <v>1</v>
      </c>
      <c r="R34" s="48">
        <v>20</v>
      </c>
      <c r="S34" s="48">
        <v>0</v>
      </c>
      <c r="T34" s="48">
        <v>4</v>
      </c>
      <c r="U34" s="48">
        <v>1</v>
      </c>
      <c r="V34" s="48">
        <v>21</v>
      </c>
      <c r="W34" s="48">
        <v>11</v>
      </c>
      <c r="X34" s="48">
        <v>1876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</row>
    <row r="35" spans="1:34" x14ac:dyDescent="0.3">
      <c r="A35" s="43" t="s">
        <v>96</v>
      </c>
      <c r="B35" s="48" t="s">
        <v>88</v>
      </c>
      <c r="C35" s="48">
        <v>313</v>
      </c>
      <c r="D35" s="48">
        <v>371</v>
      </c>
      <c r="E35" s="48">
        <v>292</v>
      </c>
      <c r="F35" s="48">
        <v>189</v>
      </c>
      <c r="G35" s="48">
        <v>226</v>
      </c>
      <c r="H35" s="48">
        <v>0</v>
      </c>
      <c r="I35" s="48">
        <v>309</v>
      </c>
      <c r="J35" s="48">
        <v>163</v>
      </c>
      <c r="K35" s="48">
        <v>211</v>
      </c>
      <c r="L35" s="48">
        <v>7</v>
      </c>
      <c r="M35" s="48">
        <v>8</v>
      </c>
      <c r="N35" s="48">
        <v>41</v>
      </c>
      <c r="O35" s="48">
        <v>0</v>
      </c>
      <c r="P35" s="48">
        <v>3</v>
      </c>
      <c r="Q35" s="48">
        <v>3</v>
      </c>
      <c r="R35" s="48">
        <v>25</v>
      </c>
      <c r="S35" s="48">
        <v>0</v>
      </c>
      <c r="T35" s="48">
        <v>1</v>
      </c>
      <c r="U35" s="48">
        <v>2</v>
      </c>
      <c r="V35" s="48">
        <v>28</v>
      </c>
      <c r="W35" s="48">
        <v>11</v>
      </c>
      <c r="X35" s="48">
        <v>2205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</row>
    <row r="36" spans="1:34" x14ac:dyDescent="0.3">
      <c r="A36" s="43" t="s">
        <v>96</v>
      </c>
      <c r="B36" s="48" t="s">
        <v>89</v>
      </c>
      <c r="C36" s="48">
        <v>241</v>
      </c>
      <c r="D36" s="48">
        <v>347</v>
      </c>
      <c r="E36" s="48">
        <v>288</v>
      </c>
      <c r="F36" s="48">
        <v>175</v>
      </c>
      <c r="G36" s="48">
        <v>209</v>
      </c>
      <c r="H36" s="48">
        <v>0</v>
      </c>
      <c r="I36" s="48">
        <v>282</v>
      </c>
      <c r="J36" s="48">
        <v>140</v>
      </c>
      <c r="K36" s="48">
        <v>205</v>
      </c>
      <c r="L36" s="48">
        <v>4</v>
      </c>
      <c r="M36" s="48">
        <v>1</v>
      </c>
      <c r="N36" s="48">
        <v>37</v>
      </c>
      <c r="O36" s="48">
        <v>0</v>
      </c>
      <c r="P36" s="48">
        <v>5</v>
      </c>
      <c r="Q36" s="48">
        <v>1</v>
      </c>
      <c r="R36" s="48">
        <v>35</v>
      </c>
      <c r="S36" s="48">
        <v>248</v>
      </c>
      <c r="T36" s="48">
        <v>1</v>
      </c>
      <c r="U36" s="48">
        <v>0</v>
      </c>
      <c r="V36" s="48">
        <v>22</v>
      </c>
      <c r="W36" s="48">
        <v>8</v>
      </c>
      <c r="X36" s="48">
        <v>2250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</row>
    <row r="37" spans="1:34" x14ac:dyDescent="0.3">
      <c r="A37" s="43" t="s">
        <v>96</v>
      </c>
      <c r="B37" s="48" t="s">
        <v>90</v>
      </c>
      <c r="C37" s="48">
        <v>255</v>
      </c>
      <c r="D37" s="48">
        <v>419</v>
      </c>
      <c r="E37" s="48">
        <v>310</v>
      </c>
      <c r="F37" s="48">
        <v>302</v>
      </c>
      <c r="G37" s="48">
        <v>208</v>
      </c>
      <c r="H37" s="48">
        <v>60</v>
      </c>
      <c r="I37" s="48">
        <v>309</v>
      </c>
      <c r="J37" s="48">
        <v>175</v>
      </c>
      <c r="K37" s="48">
        <v>184</v>
      </c>
      <c r="L37" s="48">
        <v>7</v>
      </c>
      <c r="M37" s="48">
        <v>4</v>
      </c>
      <c r="N37" s="48">
        <v>43</v>
      </c>
      <c r="O37" s="48">
        <v>0</v>
      </c>
      <c r="P37" s="48">
        <v>3</v>
      </c>
      <c r="Q37" s="48">
        <v>2</v>
      </c>
      <c r="R37" s="48">
        <v>46</v>
      </c>
      <c r="S37" s="48">
        <v>133</v>
      </c>
      <c r="T37" s="48">
        <v>4</v>
      </c>
      <c r="U37" s="48">
        <v>3</v>
      </c>
      <c r="V37" s="48">
        <v>15</v>
      </c>
      <c r="W37" s="48">
        <v>7</v>
      </c>
      <c r="X37" s="48">
        <v>2488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</row>
    <row r="38" spans="1:34" x14ac:dyDescent="0.3">
      <c r="A38" s="43" t="s">
        <v>96</v>
      </c>
      <c r="B38" s="48" t="s">
        <v>91</v>
      </c>
      <c r="C38" s="48">
        <v>326</v>
      </c>
      <c r="D38" s="48">
        <v>440</v>
      </c>
      <c r="E38" s="48">
        <v>340</v>
      </c>
      <c r="F38" s="48">
        <v>326</v>
      </c>
      <c r="G38" s="48">
        <v>206</v>
      </c>
      <c r="H38" s="48">
        <v>118</v>
      </c>
      <c r="I38" s="48">
        <v>297</v>
      </c>
      <c r="J38" s="48">
        <v>240</v>
      </c>
      <c r="K38" s="48">
        <v>149</v>
      </c>
      <c r="L38" s="48">
        <v>1</v>
      </c>
      <c r="M38" s="48">
        <v>4</v>
      </c>
      <c r="N38" s="48">
        <v>40</v>
      </c>
      <c r="O38" s="48">
        <v>3</v>
      </c>
      <c r="P38" s="48">
        <v>3</v>
      </c>
      <c r="Q38" s="48">
        <v>3</v>
      </c>
      <c r="R38" s="48">
        <v>37</v>
      </c>
      <c r="S38" s="48">
        <v>86</v>
      </c>
      <c r="T38" s="48">
        <v>4</v>
      </c>
      <c r="U38" s="48">
        <v>5</v>
      </c>
      <c r="V38" s="48">
        <v>12</v>
      </c>
      <c r="W38" s="48">
        <v>14</v>
      </c>
      <c r="X38" s="48">
        <v>2653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</row>
    <row r="39" spans="1:34" x14ac:dyDescent="0.3">
      <c r="A39" s="43" t="s">
        <v>96</v>
      </c>
      <c r="B39" s="48" t="s">
        <v>92</v>
      </c>
      <c r="C39" s="48">
        <v>315</v>
      </c>
      <c r="D39" s="48">
        <v>476</v>
      </c>
      <c r="E39" s="48">
        <v>338</v>
      </c>
      <c r="F39" s="48">
        <v>290</v>
      </c>
      <c r="G39" s="48">
        <v>178</v>
      </c>
      <c r="H39" s="48">
        <v>83</v>
      </c>
      <c r="I39" s="48">
        <v>282</v>
      </c>
      <c r="J39" s="48">
        <v>227</v>
      </c>
      <c r="K39" s="48">
        <v>57</v>
      </c>
      <c r="L39" s="48">
        <v>0</v>
      </c>
      <c r="M39" s="48">
        <v>0</v>
      </c>
      <c r="N39" s="48">
        <v>24</v>
      </c>
      <c r="O39" s="48">
        <v>4</v>
      </c>
      <c r="P39" s="48">
        <v>3</v>
      </c>
      <c r="Q39" s="48">
        <v>2</v>
      </c>
      <c r="R39" s="48">
        <v>43</v>
      </c>
      <c r="S39" s="48">
        <v>39</v>
      </c>
      <c r="T39" s="48">
        <v>3</v>
      </c>
      <c r="U39" s="48">
        <v>6</v>
      </c>
      <c r="V39" s="48">
        <v>13</v>
      </c>
      <c r="W39" s="48">
        <v>5</v>
      </c>
      <c r="X39" s="48">
        <v>2389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</row>
    <row r="40" spans="1:34" x14ac:dyDescent="0.3">
      <c r="A40" s="43" t="s">
        <v>96</v>
      </c>
      <c r="B40" s="48" t="s">
        <v>93</v>
      </c>
      <c r="C40" s="48">
        <v>307</v>
      </c>
      <c r="D40" s="48">
        <v>371</v>
      </c>
      <c r="E40" s="48">
        <v>281</v>
      </c>
      <c r="F40" s="48">
        <v>263</v>
      </c>
      <c r="G40" s="48">
        <v>161</v>
      </c>
      <c r="H40" s="48">
        <v>59</v>
      </c>
      <c r="I40" s="48">
        <v>277</v>
      </c>
      <c r="J40" s="48">
        <v>244</v>
      </c>
      <c r="K40" s="48">
        <v>33</v>
      </c>
      <c r="L40" s="48">
        <v>1</v>
      </c>
      <c r="M40" s="48">
        <v>1</v>
      </c>
      <c r="N40" s="48">
        <v>12</v>
      </c>
      <c r="O40" s="48">
        <v>1</v>
      </c>
      <c r="P40" s="48">
        <v>2</v>
      </c>
      <c r="Q40" s="48">
        <v>2</v>
      </c>
      <c r="R40" s="48">
        <v>45</v>
      </c>
      <c r="S40" s="48">
        <v>34</v>
      </c>
      <c r="T40" s="48">
        <v>3</v>
      </c>
      <c r="U40" s="48">
        <v>4</v>
      </c>
      <c r="V40" s="48">
        <v>16</v>
      </c>
      <c r="W40" s="48">
        <v>4</v>
      </c>
      <c r="X40" s="48">
        <v>2121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</row>
    <row r="41" spans="1:34" x14ac:dyDescent="0.3">
      <c r="A41" s="43" t="s">
        <v>99</v>
      </c>
      <c r="B41" s="48" t="s">
        <v>81</v>
      </c>
      <c r="C41" s="48">
        <v>12634</v>
      </c>
      <c r="D41" s="48">
        <v>0</v>
      </c>
      <c r="E41" s="48">
        <v>7337</v>
      </c>
      <c r="F41" s="48">
        <v>5964</v>
      </c>
      <c r="G41" s="48">
        <v>0</v>
      </c>
      <c r="H41" s="48">
        <v>0</v>
      </c>
      <c r="I41" s="48">
        <v>0</v>
      </c>
      <c r="J41" s="48">
        <v>4885</v>
      </c>
      <c r="K41" s="48">
        <v>13151</v>
      </c>
      <c r="L41" s="48">
        <v>2718</v>
      </c>
      <c r="M41" s="48">
        <v>0</v>
      </c>
      <c r="N41" s="48">
        <v>3600</v>
      </c>
      <c r="O41" s="48">
        <v>27</v>
      </c>
      <c r="P41" s="48">
        <v>548</v>
      </c>
      <c r="Q41" s="48">
        <v>23</v>
      </c>
      <c r="R41" s="48">
        <v>1046</v>
      </c>
      <c r="S41" s="48">
        <v>0</v>
      </c>
      <c r="T41" s="48">
        <v>349</v>
      </c>
      <c r="U41" s="48">
        <v>0</v>
      </c>
      <c r="V41" s="48">
        <v>789</v>
      </c>
      <c r="W41" s="48">
        <v>7347</v>
      </c>
      <c r="X41" s="48">
        <v>60597</v>
      </c>
      <c r="Y41" s="48">
        <v>3</v>
      </c>
      <c r="Z41" s="48">
        <v>177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</row>
    <row r="42" spans="1:34" x14ac:dyDescent="0.3">
      <c r="A42" s="43" t="s">
        <v>99</v>
      </c>
      <c r="B42" s="48" t="s">
        <v>82</v>
      </c>
      <c r="C42" s="48">
        <v>10820</v>
      </c>
      <c r="D42" s="48">
        <v>0</v>
      </c>
      <c r="E42" s="48">
        <v>7375</v>
      </c>
      <c r="F42" s="48">
        <v>6244</v>
      </c>
      <c r="G42" s="48">
        <v>0</v>
      </c>
      <c r="H42" s="48">
        <v>0</v>
      </c>
      <c r="I42" s="48">
        <v>4111</v>
      </c>
      <c r="J42" s="48">
        <v>4854</v>
      </c>
      <c r="K42" s="48">
        <v>15960</v>
      </c>
      <c r="L42" s="48">
        <v>3105</v>
      </c>
      <c r="M42" s="48">
        <v>0</v>
      </c>
      <c r="N42" s="48">
        <v>3124</v>
      </c>
      <c r="O42" s="48">
        <v>0</v>
      </c>
      <c r="P42" s="48">
        <v>366</v>
      </c>
      <c r="Q42" s="48">
        <v>9</v>
      </c>
      <c r="R42" s="48">
        <v>1203</v>
      </c>
      <c r="S42" s="48">
        <v>0</v>
      </c>
      <c r="T42" s="48">
        <v>844</v>
      </c>
      <c r="U42" s="48">
        <v>0</v>
      </c>
      <c r="V42" s="48">
        <v>727</v>
      </c>
      <c r="W42" s="48">
        <v>7428</v>
      </c>
      <c r="X42" s="48">
        <v>66369</v>
      </c>
      <c r="Y42" s="48">
        <v>0</v>
      </c>
      <c r="Z42" s="48">
        <v>199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</row>
    <row r="43" spans="1:34" x14ac:dyDescent="0.3">
      <c r="A43" s="43" t="s">
        <v>99</v>
      </c>
      <c r="B43" s="48" t="s">
        <v>83</v>
      </c>
      <c r="C43" s="48">
        <v>12306</v>
      </c>
      <c r="D43" s="48">
        <v>0</v>
      </c>
      <c r="E43" s="48">
        <v>8547</v>
      </c>
      <c r="F43" s="48">
        <v>8788</v>
      </c>
      <c r="G43" s="48">
        <v>0</v>
      </c>
      <c r="H43" s="48">
        <v>0</v>
      </c>
      <c r="I43" s="48">
        <v>7572</v>
      </c>
      <c r="J43" s="48">
        <v>4140</v>
      </c>
      <c r="K43" s="48">
        <v>11853</v>
      </c>
      <c r="L43" s="48">
        <v>1859</v>
      </c>
      <c r="M43" s="48">
        <v>0</v>
      </c>
      <c r="N43" s="48">
        <v>2726</v>
      </c>
      <c r="O43" s="48">
        <v>0</v>
      </c>
      <c r="P43" s="48">
        <v>273</v>
      </c>
      <c r="Q43" s="48">
        <v>40</v>
      </c>
      <c r="R43" s="48">
        <v>938</v>
      </c>
      <c r="S43" s="48">
        <v>0</v>
      </c>
      <c r="T43" s="48">
        <v>185</v>
      </c>
      <c r="U43" s="48">
        <v>0</v>
      </c>
      <c r="V43" s="48">
        <v>680</v>
      </c>
      <c r="W43" s="48">
        <v>4614</v>
      </c>
      <c r="X43" s="48">
        <v>64773</v>
      </c>
      <c r="Y43" s="48">
        <v>0</v>
      </c>
      <c r="Z43" s="48">
        <v>253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</row>
    <row r="44" spans="1:34" x14ac:dyDescent="0.3">
      <c r="A44" s="43" t="s">
        <v>99</v>
      </c>
      <c r="B44" s="48" t="s">
        <v>84</v>
      </c>
      <c r="C44" s="48">
        <v>12555</v>
      </c>
      <c r="D44" s="48">
        <v>0</v>
      </c>
      <c r="E44" s="48">
        <v>9460</v>
      </c>
      <c r="F44" s="48">
        <v>9750</v>
      </c>
      <c r="G44" s="48">
        <v>0</v>
      </c>
      <c r="H44" s="48">
        <v>0</v>
      </c>
      <c r="I44" s="48">
        <v>9001</v>
      </c>
      <c r="J44" s="48">
        <v>4223</v>
      </c>
      <c r="K44" s="48">
        <v>12635</v>
      </c>
      <c r="L44" s="48">
        <v>763</v>
      </c>
      <c r="M44" s="48">
        <v>0</v>
      </c>
      <c r="N44" s="48">
        <v>4653</v>
      </c>
      <c r="O44" s="48">
        <v>9</v>
      </c>
      <c r="P44" s="48">
        <v>545</v>
      </c>
      <c r="Q44" s="48">
        <v>9</v>
      </c>
      <c r="R44" s="48">
        <v>1357</v>
      </c>
      <c r="S44" s="48">
        <v>0</v>
      </c>
      <c r="T44" s="48">
        <v>253</v>
      </c>
      <c r="U44" s="48">
        <v>0</v>
      </c>
      <c r="V44" s="48">
        <v>916</v>
      </c>
      <c r="W44" s="48">
        <v>3247</v>
      </c>
      <c r="X44" s="48">
        <v>69525</v>
      </c>
      <c r="Y44" s="48">
        <v>9</v>
      </c>
      <c r="Z44" s="48">
        <v>141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</row>
    <row r="45" spans="1:34" x14ac:dyDescent="0.3">
      <c r="A45" s="43" t="s">
        <v>99</v>
      </c>
      <c r="B45" s="48" t="s">
        <v>85</v>
      </c>
      <c r="C45" s="48">
        <v>11222</v>
      </c>
      <c r="D45" s="48">
        <v>0</v>
      </c>
      <c r="E45" s="48">
        <v>9459</v>
      </c>
      <c r="F45" s="48">
        <v>9002</v>
      </c>
      <c r="G45" s="48">
        <v>0</v>
      </c>
      <c r="H45" s="48">
        <v>0</v>
      </c>
      <c r="I45" s="48">
        <v>7800</v>
      </c>
      <c r="J45" s="48">
        <v>4183</v>
      </c>
      <c r="K45" s="48">
        <v>11845</v>
      </c>
      <c r="L45" s="48">
        <v>311</v>
      </c>
      <c r="M45" s="48">
        <v>0</v>
      </c>
      <c r="N45" s="48">
        <v>4291</v>
      </c>
      <c r="O45" s="48">
        <v>19</v>
      </c>
      <c r="P45" s="48">
        <v>573</v>
      </c>
      <c r="Q45" s="48">
        <v>55</v>
      </c>
      <c r="R45" s="48">
        <v>926</v>
      </c>
      <c r="S45" s="48">
        <v>0</v>
      </c>
      <c r="T45" s="48">
        <v>148</v>
      </c>
      <c r="U45" s="48">
        <v>0</v>
      </c>
      <c r="V45" s="48">
        <v>643</v>
      </c>
      <c r="W45" s="48">
        <v>1031</v>
      </c>
      <c r="X45" s="48">
        <v>61566</v>
      </c>
      <c r="Y45" s="48">
        <v>0</v>
      </c>
      <c r="Z45" s="48">
        <v>56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</row>
    <row r="46" spans="1:34" x14ac:dyDescent="0.3">
      <c r="A46" s="43" t="s">
        <v>99</v>
      </c>
      <c r="B46" s="48" t="s">
        <v>86</v>
      </c>
      <c r="C46" s="48">
        <v>12833</v>
      </c>
      <c r="D46" s="48">
        <v>13</v>
      </c>
      <c r="E46" s="48">
        <v>7711</v>
      </c>
      <c r="F46" s="48">
        <v>8757</v>
      </c>
      <c r="G46" s="48">
        <v>7375</v>
      </c>
      <c r="H46" s="48">
        <v>0</v>
      </c>
      <c r="I46" s="48">
        <v>8868</v>
      </c>
      <c r="J46" s="48">
        <v>5433</v>
      </c>
      <c r="K46" s="48">
        <v>13331</v>
      </c>
      <c r="L46" s="48">
        <v>514</v>
      </c>
      <c r="M46" s="48">
        <v>0</v>
      </c>
      <c r="N46" s="48">
        <v>4614</v>
      </c>
      <c r="O46" s="48">
        <v>52</v>
      </c>
      <c r="P46" s="48">
        <v>228</v>
      </c>
      <c r="Q46" s="48">
        <v>12</v>
      </c>
      <c r="R46" s="48">
        <v>702</v>
      </c>
      <c r="S46" s="48">
        <v>0</v>
      </c>
      <c r="T46" s="48">
        <v>4</v>
      </c>
      <c r="U46" s="48">
        <v>0</v>
      </c>
      <c r="V46" s="48">
        <v>782</v>
      </c>
      <c r="W46" s="48">
        <v>593</v>
      </c>
      <c r="X46" s="48">
        <v>71898</v>
      </c>
      <c r="Y46" s="48">
        <v>12</v>
      </c>
      <c r="Z46" s="48">
        <v>64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</row>
    <row r="47" spans="1:34" x14ac:dyDescent="0.3">
      <c r="A47" s="43" t="s">
        <v>99</v>
      </c>
      <c r="B47" s="48" t="s">
        <v>87</v>
      </c>
      <c r="C47" s="48">
        <v>12013</v>
      </c>
      <c r="D47" s="48">
        <v>4331</v>
      </c>
      <c r="E47" s="48">
        <v>9421</v>
      </c>
      <c r="F47" s="48">
        <v>7979</v>
      </c>
      <c r="G47" s="48">
        <v>6233</v>
      </c>
      <c r="H47" s="48">
        <v>0</v>
      </c>
      <c r="I47" s="48">
        <v>7974</v>
      </c>
      <c r="J47" s="48">
        <v>5116</v>
      </c>
      <c r="K47" s="48">
        <v>10045</v>
      </c>
      <c r="L47" s="48">
        <v>354</v>
      </c>
      <c r="M47" s="48">
        <v>0</v>
      </c>
      <c r="N47" s="48">
        <v>2289</v>
      </c>
      <c r="O47" s="48">
        <v>22</v>
      </c>
      <c r="P47" s="48">
        <v>194</v>
      </c>
      <c r="Q47" s="48">
        <v>11</v>
      </c>
      <c r="R47" s="48">
        <v>892</v>
      </c>
      <c r="S47" s="48">
        <v>0</v>
      </c>
      <c r="T47" s="48">
        <v>17</v>
      </c>
      <c r="U47" s="48">
        <v>0</v>
      </c>
      <c r="V47" s="48">
        <v>702</v>
      </c>
      <c r="W47" s="48">
        <v>450</v>
      </c>
      <c r="X47" s="48">
        <v>68234</v>
      </c>
      <c r="Y47" s="48">
        <v>0</v>
      </c>
      <c r="Z47" s="48">
        <v>190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</row>
    <row r="48" spans="1:34" x14ac:dyDescent="0.3">
      <c r="A48" s="43" t="s">
        <v>99</v>
      </c>
      <c r="B48" s="48" t="s">
        <v>88</v>
      </c>
      <c r="C48" s="48">
        <v>12235</v>
      </c>
      <c r="D48" s="48">
        <v>10573</v>
      </c>
      <c r="E48" s="48">
        <v>9685</v>
      </c>
      <c r="F48" s="48">
        <v>8396</v>
      </c>
      <c r="G48" s="48">
        <v>9110</v>
      </c>
      <c r="H48" s="48">
        <v>0</v>
      </c>
      <c r="I48" s="48">
        <v>10224</v>
      </c>
      <c r="J48" s="48">
        <v>5076</v>
      </c>
      <c r="K48" s="48">
        <v>8201</v>
      </c>
      <c r="L48" s="48">
        <v>255</v>
      </c>
      <c r="M48" s="48">
        <v>0</v>
      </c>
      <c r="N48" s="48">
        <v>1578</v>
      </c>
      <c r="O48" s="48">
        <v>13</v>
      </c>
      <c r="P48" s="48">
        <v>133</v>
      </c>
      <c r="Q48" s="48">
        <v>20</v>
      </c>
      <c r="R48" s="48">
        <v>1155</v>
      </c>
      <c r="S48" s="48">
        <v>0</v>
      </c>
      <c r="T48" s="48">
        <v>46</v>
      </c>
      <c r="U48" s="48">
        <v>0</v>
      </c>
      <c r="V48" s="48">
        <v>888</v>
      </c>
      <c r="W48" s="48">
        <v>466</v>
      </c>
      <c r="X48" s="48">
        <v>78170</v>
      </c>
      <c r="Y48" s="48">
        <v>0</v>
      </c>
      <c r="Z48" s="48">
        <v>114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</row>
    <row r="49" spans="1:34" x14ac:dyDescent="0.3">
      <c r="A49" s="43" t="s">
        <v>99</v>
      </c>
      <c r="B49" s="48" t="s">
        <v>89</v>
      </c>
      <c r="C49" s="48">
        <v>8899</v>
      </c>
      <c r="D49" s="48">
        <v>10273</v>
      </c>
      <c r="E49" s="48">
        <v>10604</v>
      </c>
      <c r="F49" s="48">
        <v>6491</v>
      </c>
      <c r="G49" s="48">
        <v>8355</v>
      </c>
      <c r="H49" s="48">
        <v>0</v>
      </c>
      <c r="I49" s="48">
        <v>8354</v>
      </c>
      <c r="J49" s="48">
        <v>3708</v>
      </c>
      <c r="K49" s="48">
        <v>7100</v>
      </c>
      <c r="L49" s="48">
        <v>174</v>
      </c>
      <c r="M49" s="48">
        <v>0</v>
      </c>
      <c r="N49" s="48">
        <v>1891</v>
      </c>
      <c r="O49" s="48">
        <v>38</v>
      </c>
      <c r="P49" s="48">
        <v>179</v>
      </c>
      <c r="Q49" s="48">
        <v>14</v>
      </c>
      <c r="R49" s="48">
        <v>1459</v>
      </c>
      <c r="S49" s="48">
        <v>4394</v>
      </c>
      <c r="T49" s="48">
        <v>15</v>
      </c>
      <c r="U49" s="48">
        <v>0</v>
      </c>
      <c r="V49" s="48">
        <v>801</v>
      </c>
      <c r="W49" s="48">
        <v>176</v>
      </c>
      <c r="X49" s="48">
        <v>73028</v>
      </c>
      <c r="Y49" s="48">
        <v>0</v>
      </c>
      <c r="Z49" s="48">
        <v>104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</row>
    <row r="50" spans="1:34" x14ac:dyDescent="0.3">
      <c r="A50" s="43" t="s">
        <v>99</v>
      </c>
      <c r="B50" s="48" t="s">
        <v>90</v>
      </c>
      <c r="C50" s="48">
        <v>10372</v>
      </c>
      <c r="D50" s="48">
        <v>13332</v>
      </c>
      <c r="E50" s="48">
        <v>10693</v>
      </c>
      <c r="F50" s="48">
        <v>10851</v>
      </c>
      <c r="G50" s="48">
        <v>8807</v>
      </c>
      <c r="H50" s="48">
        <v>1162</v>
      </c>
      <c r="I50" s="48">
        <v>10009</v>
      </c>
      <c r="J50" s="48">
        <v>3703</v>
      </c>
      <c r="K50" s="48">
        <v>5824</v>
      </c>
      <c r="L50" s="48">
        <v>390</v>
      </c>
      <c r="M50" s="48">
        <v>0</v>
      </c>
      <c r="N50" s="48">
        <v>2091</v>
      </c>
      <c r="O50" s="48">
        <v>21</v>
      </c>
      <c r="P50" s="48">
        <v>149</v>
      </c>
      <c r="Q50" s="48">
        <v>62</v>
      </c>
      <c r="R50" s="48">
        <v>1524</v>
      </c>
      <c r="S50" s="48">
        <v>4145</v>
      </c>
      <c r="T50" s="48">
        <v>16</v>
      </c>
      <c r="U50" s="48">
        <v>0</v>
      </c>
      <c r="V50" s="48">
        <v>504</v>
      </c>
      <c r="W50" s="48">
        <v>320</v>
      </c>
      <c r="X50" s="48">
        <v>84110</v>
      </c>
      <c r="Y50" s="48">
        <v>16</v>
      </c>
      <c r="Z50" s="48">
        <v>119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</row>
    <row r="51" spans="1:34" x14ac:dyDescent="0.3">
      <c r="A51" s="43" t="s">
        <v>99</v>
      </c>
      <c r="B51" s="48" t="s">
        <v>91</v>
      </c>
      <c r="C51" s="48">
        <v>12809</v>
      </c>
      <c r="D51" s="48">
        <v>13547</v>
      </c>
      <c r="E51" s="48">
        <v>13834</v>
      </c>
      <c r="F51" s="48">
        <v>12450</v>
      </c>
      <c r="G51" s="48">
        <v>9207</v>
      </c>
      <c r="H51" s="48">
        <v>4833</v>
      </c>
      <c r="I51" s="48">
        <v>10016</v>
      </c>
      <c r="J51" s="48">
        <v>5228</v>
      </c>
      <c r="K51" s="48">
        <v>6101</v>
      </c>
      <c r="L51" s="48">
        <v>0</v>
      </c>
      <c r="M51" s="48">
        <v>0</v>
      </c>
      <c r="N51" s="48">
        <v>2291</v>
      </c>
      <c r="O51" s="48">
        <v>45</v>
      </c>
      <c r="P51" s="48">
        <v>128</v>
      </c>
      <c r="Q51" s="48">
        <v>60</v>
      </c>
      <c r="R51" s="48">
        <v>1753</v>
      </c>
      <c r="S51" s="48">
        <v>3454</v>
      </c>
      <c r="T51" s="48">
        <v>31</v>
      </c>
      <c r="U51" s="48">
        <v>0</v>
      </c>
      <c r="V51" s="48">
        <v>507</v>
      </c>
      <c r="W51" s="48">
        <v>390</v>
      </c>
      <c r="X51" s="48">
        <v>96685</v>
      </c>
      <c r="Y51" s="48">
        <v>0</v>
      </c>
      <c r="Z51" s="48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</row>
    <row r="52" spans="1:34" x14ac:dyDescent="0.3">
      <c r="A52" s="43" t="s">
        <v>99</v>
      </c>
      <c r="B52" s="48" t="s">
        <v>92</v>
      </c>
      <c r="C52" s="48">
        <v>11863</v>
      </c>
      <c r="D52" s="48">
        <v>13346</v>
      </c>
      <c r="E52" s="48">
        <v>13716</v>
      </c>
      <c r="F52" s="48">
        <v>12119</v>
      </c>
      <c r="G52" s="48">
        <v>8047</v>
      </c>
      <c r="H52" s="48">
        <v>3029</v>
      </c>
      <c r="I52" s="48">
        <v>9148</v>
      </c>
      <c r="J52" s="48">
        <v>5294</v>
      </c>
      <c r="K52" s="48">
        <v>1965</v>
      </c>
      <c r="L52" s="48">
        <v>0</v>
      </c>
      <c r="M52" s="48">
        <v>0</v>
      </c>
      <c r="N52" s="48">
        <v>1152</v>
      </c>
      <c r="O52" s="48">
        <v>46</v>
      </c>
      <c r="P52" s="48">
        <v>169</v>
      </c>
      <c r="Q52" s="48">
        <v>31</v>
      </c>
      <c r="R52" s="48">
        <v>2135</v>
      </c>
      <c r="S52" s="48">
        <v>1965</v>
      </c>
      <c r="T52" s="48">
        <v>48</v>
      </c>
      <c r="U52" s="48">
        <v>0</v>
      </c>
      <c r="V52" s="48">
        <v>419</v>
      </c>
      <c r="W52" s="48">
        <v>176</v>
      </c>
      <c r="X52" s="48">
        <v>84727</v>
      </c>
      <c r="Y52" s="48">
        <v>16</v>
      </c>
      <c r="Z52" s="48">
        <v>41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</row>
    <row r="53" spans="1:34" x14ac:dyDescent="0.3">
      <c r="A53" s="43" t="s">
        <v>99</v>
      </c>
      <c r="B53" s="48" t="s">
        <v>93</v>
      </c>
      <c r="C53" s="48">
        <v>11434</v>
      </c>
      <c r="D53" s="48">
        <v>11725</v>
      </c>
      <c r="E53" s="48">
        <v>10054</v>
      </c>
      <c r="F53" s="48">
        <v>10949</v>
      </c>
      <c r="G53" s="48">
        <v>6420</v>
      </c>
      <c r="H53" s="48">
        <v>1637</v>
      </c>
      <c r="I53" s="48">
        <v>8824</v>
      </c>
      <c r="J53" s="48">
        <v>5492</v>
      </c>
      <c r="K53" s="48">
        <v>842</v>
      </c>
      <c r="L53" s="48">
        <v>59</v>
      </c>
      <c r="M53" s="48">
        <v>0</v>
      </c>
      <c r="N53" s="48">
        <v>328</v>
      </c>
      <c r="O53" s="48">
        <v>61</v>
      </c>
      <c r="P53" s="48">
        <v>109</v>
      </c>
      <c r="Q53" s="48">
        <v>45</v>
      </c>
      <c r="R53" s="48">
        <v>1568</v>
      </c>
      <c r="S53" s="48">
        <v>1400</v>
      </c>
      <c r="T53" s="48">
        <v>46</v>
      </c>
      <c r="U53" s="48">
        <v>0</v>
      </c>
      <c r="V53" s="48">
        <v>589</v>
      </c>
      <c r="W53" s="48">
        <v>122</v>
      </c>
      <c r="X53" s="48">
        <v>71796</v>
      </c>
      <c r="Y53" s="48">
        <v>31</v>
      </c>
      <c r="Z53" s="48">
        <v>65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</row>
    <row r="54" spans="1:34" x14ac:dyDescent="0.3">
      <c r="A54" s="43" t="s">
        <v>101</v>
      </c>
      <c r="B54" s="48" t="s">
        <v>81</v>
      </c>
      <c r="C54" s="48">
        <v>9404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9404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</row>
    <row r="55" spans="1:34" x14ac:dyDescent="0.3">
      <c r="A55" s="43" t="s">
        <v>101</v>
      </c>
      <c r="B55" s="48" t="s">
        <v>82</v>
      </c>
      <c r="C55" s="48">
        <v>8487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8487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</row>
    <row r="56" spans="1:34" x14ac:dyDescent="0.3">
      <c r="A56" s="43" t="s">
        <v>101</v>
      </c>
      <c r="B56" s="48" t="s">
        <v>83</v>
      </c>
      <c r="C56" s="48">
        <v>0</v>
      </c>
      <c r="D56" s="48">
        <v>0</v>
      </c>
      <c r="E56" s="48">
        <v>14526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6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14532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</row>
    <row r="57" spans="1:34" x14ac:dyDescent="0.3">
      <c r="A57" s="43" t="s">
        <v>101</v>
      </c>
      <c r="B57" s="48" t="s">
        <v>84</v>
      </c>
      <c r="C57" s="48">
        <v>12229</v>
      </c>
      <c r="D57" s="48">
        <v>0</v>
      </c>
      <c r="E57" s="48">
        <v>22018</v>
      </c>
      <c r="F57" s="48">
        <v>0</v>
      </c>
      <c r="G57" s="48">
        <v>0</v>
      </c>
      <c r="H57" s="48">
        <v>0</v>
      </c>
      <c r="I57" s="48">
        <v>53</v>
      </c>
      <c r="J57" s="48">
        <v>0</v>
      </c>
      <c r="K57" s="48">
        <v>16373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50674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</row>
    <row r="58" spans="1:34" x14ac:dyDescent="0.3">
      <c r="A58" s="43" t="s">
        <v>101</v>
      </c>
      <c r="B58" s="48" t="s">
        <v>85</v>
      </c>
      <c r="C58" s="48">
        <v>12172</v>
      </c>
      <c r="D58" s="48">
        <v>0</v>
      </c>
      <c r="E58" s="48">
        <v>887</v>
      </c>
      <c r="F58" s="48">
        <v>0</v>
      </c>
      <c r="G58" s="48">
        <v>0</v>
      </c>
      <c r="H58" s="48">
        <v>0</v>
      </c>
      <c r="I58" s="48">
        <v>7135</v>
      </c>
      <c r="J58" s="48">
        <v>0</v>
      </c>
      <c r="K58" s="48">
        <v>355</v>
      </c>
      <c r="L58" s="48">
        <v>0</v>
      </c>
      <c r="M58" s="48">
        <v>4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20552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</row>
    <row r="59" spans="1:34" x14ac:dyDescent="0.3">
      <c r="A59" s="43" t="s">
        <v>101</v>
      </c>
      <c r="B59" s="48" t="s">
        <v>86</v>
      </c>
      <c r="C59" s="48">
        <v>12026</v>
      </c>
      <c r="D59" s="48">
        <v>0</v>
      </c>
      <c r="E59" s="48">
        <v>16994</v>
      </c>
      <c r="F59" s="48">
        <v>0</v>
      </c>
      <c r="G59" s="48">
        <v>1</v>
      </c>
      <c r="H59" s="48">
        <v>0</v>
      </c>
      <c r="I59" s="48">
        <v>6123</v>
      </c>
      <c r="J59" s="48">
        <v>1</v>
      </c>
      <c r="K59" s="48">
        <v>21</v>
      </c>
      <c r="L59" s="48">
        <v>0</v>
      </c>
      <c r="M59" s="48">
        <v>7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12</v>
      </c>
      <c r="W59" s="48">
        <v>0</v>
      </c>
      <c r="X59" s="48">
        <v>35186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</row>
    <row r="60" spans="1:34" x14ac:dyDescent="0.3">
      <c r="A60" s="43" t="s">
        <v>101</v>
      </c>
      <c r="B60" s="48" t="s">
        <v>87</v>
      </c>
      <c r="C60" s="48">
        <v>1551</v>
      </c>
      <c r="D60" s="48">
        <v>1</v>
      </c>
      <c r="E60" s="48">
        <v>2999</v>
      </c>
      <c r="F60" s="48">
        <v>0</v>
      </c>
      <c r="G60" s="48">
        <v>2</v>
      </c>
      <c r="H60" s="48">
        <v>0</v>
      </c>
      <c r="I60" s="48">
        <v>3351</v>
      </c>
      <c r="J60" s="48">
        <v>1</v>
      </c>
      <c r="K60" s="48">
        <v>0</v>
      </c>
      <c r="L60" s="48">
        <v>0</v>
      </c>
      <c r="M60" s="48">
        <v>3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3</v>
      </c>
      <c r="W60" s="48">
        <v>0</v>
      </c>
      <c r="X60" s="48">
        <v>7909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</row>
    <row r="61" spans="1:34" x14ac:dyDescent="0.3">
      <c r="A61" s="43" t="s">
        <v>101</v>
      </c>
      <c r="B61" s="48" t="s">
        <v>88</v>
      </c>
      <c r="C61" s="48">
        <v>1114</v>
      </c>
      <c r="D61" s="48">
        <v>0</v>
      </c>
      <c r="E61" s="48">
        <v>1585</v>
      </c>
      <c r="F61" s="48">
        <v>0</v>
      </c>
      <c r="G61" s="48">
        <v>7</v>
      </c>
      <c r="H61" s="48">
        <v>0</v>
      </c>
      <c r="I61" s="48">
        <v>2548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5254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</row>
    <row r="62" spans="1:34" x14ac:dyDescent="0.3">
      <c r="A62" s="43" t="s">
        <v>101</v>
      </c>
      <c r="B62" s="48" t="s">
        <v>89</v>
      </c>
      <c r="C62" s="48">
        <v>15187</v>
      </c>
      <c r="D62" s="48">
        <v>0</v>
      </c>
      <c r="E62" s="48">
        <v>1014</v>
      </c>
      <c r="F62" s="48">
        <v>0</v>
      </c>
      <c r="G62" s="48">
        <v>22</v>
      </c>
      <c r="H62" s="48">
        <v>0</v>
      </c>
      <c r="I62" s="48">
        <v>3355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19578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</row>
    <row r="63" spans="1:34" x14ac:dyDescent="0.3">
      <c r="A63" s="43" t="s">
        <v>101</v>
      </c>
      <c r="B63" s="48" t="s">
        <v>90</v>
      </c>
      <c r="C63" s="48">
        <v>21756</v>
      </c>
      <c r="D63" s="48">
        <v>0</v>
      </c>
      <c r="E63" s="48">
        <v>80</v>
      </c>
      <c r="F63" s="48">
        <v>0</v>
      </c>
      <c r="G63" s="48">
        <v>36</v>
      </c>
      <c r="H63" s="48">
        <v>0</v>
      </c>
      <c r="I63" s="48">
        <v>82</v>
      </c>
      <c r="J63" s="48">
        <v>0</v>
      </c>
      <c r="K63" s="48">
        <v>28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21983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</row>
    <row r="64" spans="1:34" x14ac:dyDescent="0.3">
      <c r="A64" s="43" t="s">
        <v>101</v>
      </c>
      <c r="B64" s="48" t="s">
        <v>91</v>
      </c>
      <c r="C64" s="48">
        <v>1316</v>
      </c>
      <c r="D64" s="48">
        <v>1</v>
      </c>
      <c r="E64" s="48">
        <v>1</v>
      </c>
      <c r="F64" s="48">
        <v>0</v>
      </c>
      <c r="G64" s="48">
        <v>0</v>
      </c>
      <c r="H64" s="48">
        <v>0</v>
      </c>
      <c r="I64" s="48">
        <v>4765</v>
      </c>
      <c r="J64" s="48">
        <v>2</v>
      </c>
      <c r="K64" s="48">
        <v>2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6086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</row>
    <row r="65" spans="1:34" x14ac:dyDescent="0.3">
      <c r="A65" s="43" t="s">
        <v>101</v>
      </c>
      <c r="B65" s="48" t="s">
        <v>92</v>
      </c>
      <c r="C65" s="48">
        <v>832</v>
      </c>
      <c r="D65" s="48">
        <v>59</v>
      </c>
      <c r="E65" s="48">
        <v>735</v>
      </c>
      <c r="F65" s="48">
        <v>0</v>
      </c>
      <c r="G65" s="48">
        <v>0</v>
      </c>
      <c r="H65" s="48">
        <v>0</v>
      </c>
      <c r="I65" s="48">
        <v>2928</v>
      </c>
      <c r="J65" s="48">
        <v>2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4557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</row>
    <row r="66" spans="1:34" x14ac:dyDescent="0.3">
      <c r="A66" s="43" t="s">
        <v>101</v>
      </c>
      <c r="B66" s="48" t="s">
        <v>93</v>
      </c>
      <c r="C66" s="48">
        <v>7866</v>
      </c>
      <c r="D66" s="48">
        <v>22</v>
      </c>
      <c r="E66" s="48">
        <v>0</v>
      </c>
      <c r="F66" s="48">
        <v>0</v>
      </c>
      <c r="G66" s="48">
        <v>0</v>
      </c>
      <c r="H66" s="48">
        <v>0</v>
      </c>
      <c r="I66" s="48">
        <v>3905</v>
      </c>
      <c r="J66" s="48">
        <v>1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11794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</row>
    <row r="67" spans="1:34" x14ac:dyDescent="0.3">
      <c r="A67" s="43" t="s">
        <v>100</v>
      </c>
      <c r="B67" s="48" t="s">
        <v>81</v>
      </c>
      <c r="C67" s="48">
        <v>5987</v>
      </c>
      <c r="D67" s="48">
        <v>0</v>
      </c>
      <c r="E67" s="48">
        <v>10789</v>
      </c>
      <c r="F67" s="48">
        <v>2163</v>
      </c>
      <c r="G67" s="48">
        <v>0</v>
      </c>
      <c r="H67" s="48">
        <v>0</v>
      </c>
      <c r="I67" s="48">
        <v>5</v>
      </c>
      <c r="J67" s="48">
        <v>3558</v>
      </c>
      <c r="K67" s="48">
        <v>3473</v>
      </c>
      <c r="L67" s="48">
        <v>220</v>
      </c>
      <c r="M67" s="48">
        <v>425</v>
      </c>
      <c r="N67" s="48">
        <v>1380</v>
      </c>
      <c r="O67" s="48">
        <v>0</v>
      </c>
      <c r="P67" s="48">
        <v>226</v>
      </c>
      <c r="Q67" s="43">
        <v>0</v>
      </c>
      <c r="R67" s="48">
        <v>68</v>
      </c>
      <c r="S67" s="48">
        <v>0</v>
      </c>
      <c r="T67" s="48">
        <v>0</v>
      </c>
      <c r="U67" s="48">
        <v>0</v>
      </c>
      <c r="V67" s="48">
        <v>239</v>
      </c>
      <c r="W67" s="48">
        <v>47</v>
      </c>
      <c r="X67" s="48">
        <v>28582</v>
      </c>
      <c r="Y67" s="43">
        <v>0</v>
      </c>
      <c r="Z67" s="48">
        <v>0</v>
      </c>
      <c r="AA67" s="48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</row>
    <row r="68" spans="1:34" x14ac:dyDescent="0.3">
      <c r="A68" s="43" t="s">
        <v>100</v>
      </c>
      <c r="B68" s="48" t="s">
        <v>82</v>
      </c>
      <c r="C68" s="48">
        <v>3529</v>
      </c>
      <c r="D68" s="48">
        <v>0</v>
      </c>
      <c r="E68" s="48">
        <v>2132</v>
      </c>
      <c r="F68" s="48">
        <v>1298</v>
      </c>
      <c r="G68" s="48">
        <v>0</v>
      </c>
      <c r="H68" s="48">
        <v>0</v>
      </c>
      <c r="I68" s="48">
        <v>4844</v>
      </c>
      <c r="J68" s="48">
        <v>2530</v>
      </c>
      <c r="K68" s="48">
        <v>2583</v>
      </c>
      <c r="L68" s="48">
        <v>347</v>
      </c>
      <c r="M68" s="48">
        <v>677</v>
      </c>
      <c r="N68" s="48">
        <v>694</v>
      </c>
      <c r="O68" s="48">
        <v>0</v>
      </c>
      <c r="P68" s="48">
        <v>584</v>
      </c>
      <c r="Q68" s="43">
        <v>0</v>
      </c>
      <c r="R68" s="48">
        <v>17</v>
      </c>
      <c r="S68" s="48">
        <v>0</v>
      </c>
      <c r="T68" s="48">
        <v>35</v>
      </c>
      <c r="U68" s="48">
        <v>0</v>
      </c>
      <c r="V68" s="48">
        <v>189</v>
      </c>
      <c r="W68" s="48">
        <v>360</v>
      </c>
      <c r="X68" s="48">
        <v>19819</v>
      </c>
      <c r="Y68" s="43">
        <v>0</v>
      </c>
      <c r="Z68" s="48">
        <v>0</v>
      </c>
      <c r="AA68" s="48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</row>
    <row r="69" spans="1:34" x14ac:dyDescent="0.3">
      <c r="A69" s="43" t="s">
        <v>100</v>
      </c>
      <c r="B69" s="48" t="s">
        <v>83</v>
      </c>
      <c r="C69" s="48">
        <v>3322</v>
      </c>
      <c r="D69" s="48">
        <v>0</v>
      </c>
      <c r="E69" s="48">
        <v>4441</v>
      </c>
      <c r="F69" s="48">
        <v>820</v>
      </c>
      <c r="G69" s="48">
        <v>0</v>
      </c>
      <c r="H69" s="48">
        <v>0</v>
      </c>
      <c r="I69" s="48">
        <v>3821</v>
      </c>
      <c r="J69" s="48">
        <v>2642</v>
      </c>
      <c r="K69" s="48">
        <v>5011</v>
      </c>
      <c r="L69" s="48">
        <v>10</v>
      </c>
      <c r="M69" s="48">
        <v>823</v>
      </c>
      <c r="N69" s="48">
        <v>250</v>
      </c>
      <c r="O69" s="48">
        <v>0</v>
      </c>
      <c r="P69" s="48">
        <v>0</v>
      </c>
      <c r="Q69" s="43">
        <v>0</v>
      </c>
      <c r="R69" s="48">
        <v>0</v>
      </c>
      <c r="S69" s="48">
        <v>0</v>
      </c>
      <c r="T69" s="48">
        <v>0</v>
      </c>
      <c r="U69" s="48">
        <v>0</v>
      </c>
      <c r="V69" s="48">
        <v>44</v>
      </c>
      <c r="W69" s="48">
        <v>102</v>
      </c>
      <c r="X69" s="48">
        <v>21286</v>
      </c>
      <c r="Y69" s="43">
        <v>0</v>
      </c>
      <c r="Z69" s="48">
        <v>0</v>
      </c>
      <c r="AA69" s="48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</row>
    <row r="70" spans="1:34" x14ac:dyDescent="0.3">
      <c r="A70" s="43" t="s">
        <v>100</v>
      </c>
      <c r="B70" s="48" t="s">
        <v>84</v>
      </c>
      <c r="C70" s="48">
        <v>3277</v>
      </c>
      <c r="D70" s="48">
        <v>0</v>
      </c>
      <c r="E70" s="48">
        <v>2076</v>
      </c>
      <c r="F70" s="48">
        <v>666</v>
      </c>
      <c r="G70" s="48">
        <v>0</v>
      </c>
      <c r="H70" s="48">
        <v>0</v>
      </c>
      <c r="I70" s="48">
        <v>5874</v>
      </c>
      <c r="J70" s="48">
        <v>2383</v>
      </c>
      <c r="K70" s="48">
        <v>1161</v>
      </c>
      <c r="L70" s="48">
        <v>0</v>
      </c>
      <c r="M70" s="48">
        <v>54</v>
      </c>
      <c r="N70" s="48">
        <v>144</v>
      </c>
      <c r="O70" s="48">
        <v>59</v>
      </c>
      <c r="P70" s="48">
        <v>0</v>
      </c>
      <c r="Q70" s="43">
        <v>0</v>
      </c>
      <c r="R70" s="48">
        <v>183</v>
      </c>
      <c r="S70" s="48">
        <v>0</v>
      </c>
      <c r="T70" s="48">
        <v>0</v>
      </c>
      <c r="U70" s="48">
        <v>0</v>
      </c>
      <c r="V70" s="48">
        <v>1085</v>
      </c>
      <c r="W70" s="48">
        <v>592</v>
      </c>
      <c r="X70" s="48">
        <v>17553</v>
      </c>
      <c r="Y70" s="43">
        <v>0</v>
      </c>
      <c r="Z70" s="48">
        <v>0</v>
      </c>
      <c r="AA70" s="48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</row>
    <row r="71" spans="1:34" x14ac:dyDescent="0.3">
      <c r="A71" s="43" t="s">
        <v>100</v>
      </c>
      <c r="B71" s="48" t="s">
        <v>85</v>
      </c>
      <c r="C71" s="48">
        <v>3559</v>
      </c>
      <c r="D71" s="48">
        <v>290</v>
      </c>
      <c r="E71" s="48">
        <v>2616</v>
      </c>
      <c r="F71" s="48">
        <v>2161</v>
      </c>
      <c r="G71" s="48">
        <v>89</v>
      </c>
      <c r="H71" s="48">
        <v>0</v>
      </c>
      <c r="I71" s="48">
        <v>8835</v>
      </c>
      <c r="J71" s="48">
        <v>2124</v>
      </c>
      <c r="K71" s="48">
        <v>1504</v>
      </c>
      <c r="L71" s="48">
        <v>0</v>
      </c>
      <c r="M71" s="48">
        <v>147</v>
      </c>
      <c r="N71" s="48">
        <v>72</v>
      </c>
      <c r="O71" s="48">
        <v>0</v>
      </c>
      <c r="P71" s="48">
        <v>0</v>
      </c>
      <c r="Q71" s="43">
        <v>0</v>
      </c>
      <c r="R71" s="48">
        <v>21</v>
      </c>
      <c r="S71" s="48">
        <v>0</v>
      </c>
      <c r="T71" s="48">
        <v>0</v>
      </c>
      <c r="U71" s="48">
        <v>0</v>
      </c>
      <c r="V71" s="48">
        <v>131</v>
      </c>
      <c r="W71" s="48">
        <v>42</v>
      </c>
      <c r="X71" s="48">
        <v>21645</v>
      </c>
      <c r="Y71" s="43">
        <v>0</v>
      </c>
      <c r="Z71" s="48">
        <v>54</v>
      </c>
      <c r="AA71" s="48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</row>
    <row r="72" spans="1:34" x14ac:dyDescent="0.3">
      <c r="A72" s="43" t="s">
        <v>100</v>
      </c>
      <c r="B72" s="48" t="s">
        <v>86</v>
      </c>
      <c r="C72" s="48">
        <v>2531</v>
      </c>
      <c r="D72" s="48">
        <v>7</v>
      </c>
      <c r="E72" s="48">
        <v>1588</v>
      </c>
      <c r="F72" s="48">
        <v>1456</v>
      </c>
      <c r="G72" s="48">
        <v>5106</v>
      </c>
      <c r="H72" s="48">
        <v>0</v>
      </c>
      <c r="I72" s="48">
        <v>4780</v>
      </c>
      <c r="J72" s="48">
        <v>2010</v>
      </c>
      <c r="K72" s="48">
        <v>3234</v>
      </c>
      <c r="L72" s="48">
        <v>0</v>
      </c>
      <c r="M72" s="48">
        <v>359</v>
      </c>
      <c r="N72" s="48">
        <v>246</v>
      </c>
      <c r="O72" s="48">
        <v>0</v>
      </c>
      <c r="P72" s="48">
        <v>0</v>
      </c>
      <c r="Q72" s="43">
        <v>0</v>
      </c>
      <c r="R72" s="48">
        <v>36</v>
      </c>
      <c r="S72" s="48">
        <v>0</v>
      </c>
      <c r="T72" s="48">
        <v>0</v>
      </c>
      <c r="U72" s="48">
        <v>0</v>
      </c>
      <c r="V72" s="48">
        <v>503</v>
      </c>
      <c r="W72" s="48">
        <v>704</v>
      </c>
      <c r="X72" s="48">
        <v>22559</v>
      </c>
      <c r="Y72" s="43">
        <v>0</v>
      </c>
      <c r="Z72" s="48">
        <v>0</v>
      </c>
      <c r="AA72" s="48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</row>
    <row r="73" spans="1:34" x14ac:dyDescent="0.3">
      <c r="A73" s="43" t="s">
        <v>100</v>
      </c>
      <c r="B73" s="48" t="s">
        <v>87</v>
      </c>
      <c r="C73" s="48">
        <v>3550</v>
      </c>
      <c r="D73" s="48">
        <v>1442</v>
      </c>
      <c r="E73" s="48">
        <v>1543</v>
      </c>
      <c r="F73" s="48">
        <v>1342</v>
      </c>
      <c r="G73" s="48">
        <v>1231</v>
      </c>
      <c r="H73" s="48">
        <v>0</v>
      </c>
      <c r="I73" s="48">
        <v>9645</v>
      </c>
      <c r="J73" s="48">
        <v>1834</v>
      </c>
      <c r="K73" s="48">
        <v>2540</v>
      </c>
      <c r="L73" s="48">
        <v>57</v>
      </c>
      <c r="M73" s="48">
        <v>0</v>
      </c>
      <c r="N73" s="48">
        <v>319</v>
      </c>
      <c r="O73" s="48">
        <v>0</v>
      </c>
      <c r="P73" s="48">
        <v>0</v>
      </c>
      <c r="Q73" s="43">
        <v>0</v>
      </c>
      <c r="R73" s="48">
        <v>12</v>
      </c>
      <c r="S73" s="48">
        <v>0</v>
      </c>
      <c r="T73" s="48">
        <v>0</v>
      </c>
      <c r="U73" s="48">
        <v>0</v>
      </c>
      <c r="V73" s="48">
        <v>178</v>
      </c>
      <c r="W73" s="48">
        <v>0</v>
      </c>
      <c r="X73" s="48">
        <v>23693</v>
      </c>
      <c r="Y73" s="43">
        <v>0</v>
      </c>
      <c r="Z73" s="48">
        <v>0</v>
      </c>
      <c r="AA73" s="48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</row>
    <row r="74" spans="1:34" x14ac:dyDescent="0.3">
      <c r="A74" s="43" t="s">
        <v>100</v>
      </c>
      <c r="B74" s="48" t="s">
        <v>88</v>
      </c>
      <c r="C74" s="48">
        <v>922</v>
      </c>
      <c r="D74" s="48">
        <v>7191</v>
      </c>
      <c r="E74" s="48">
        <v>2255</v>
      </c>
      <c r="F74" s="48">
        <v>633</v>
      </c>
      <c r="G74" s="48">
        <v>1363</v>
      </c>
      <c r="H74" s="48">
        <v>0</v>
      </c>
      <c r="I74" s="48">
        <v>6520</v>
      </c>
      <c r="J74" s="48">
        <v>4584</v>
      </c>
      <c r="K74" s="48">
        <v>1269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3">
        <v>0</v>
      </c>
      <c r="R74" s="48">
        <v>148</v>
      </c>
      <c r="S74" s="48">
        <v>0</v>
      </c>
      <c r="T74" s="48">
        <v>0</v>
      </c>
      <c r="U74" s="48">
        <v>0</v>
      </c>
      <c r="V74" s="48">
        <v>524</v>
      </c>
      <c r="W74" s="48">
        <v>101</v>
      </c>
      <c r="X74" s="48">
        <v>25509</v>
      </c>
      <c r="Y74" s="43">
        <v>0</v>
      </c>
      <c r="Z74" s="48">
        <v>0</v>
      </c>
      <c r="AA74" s="48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</row>
    <row r="75" spans="1:34" x14ac:dyDescent="0.3">
      <c r="A75" s="43" t="s">
        <v>100</v>
      </c>
      <c r="B75" s="48" t="s">
        <v>89</v>
      </c>
      <c r="C75" s="48">
        <v>1096</v>
      </c>
      <c r="D75" s="48">
        <v>5244</v>
      </c>
      <c r="E75" s="48">
        <v>1167</v>
      </c>
      <c r="F75" s="48">
        <v>762</v>
      </c>
      <c r="G75" s="48">
        <v>1736</v>
      </c>
      <c r="H75" s="48">
        <v>0</v>
      </c>
      <c r="I75" s="48">
        <v>4079</v>
      </c>
      <c r="J75" s="48">
        <v>1538</v>
      </c>
      <c r="K75" s="48">
        <v>1254</v>
      </c>
      <c r="L75" s="48">
        <v>0</v>
      </c>
      <c r="M75" s="48">
        <v>26</v>
      </c>
      <c r="N75" s="48">
        <v>10</v>
      </c>
      <c r="O75" s="48">
        <v>0</v>
      </c>
      <c r="P75" s="48">
        <v>0</v>
      </c>
      <c r="Q75" s="43">
        <v>0</v>
      </c>
      <c r="R75" s="48">
        <v>153</v>
      </c>
      <c r="S75" s="48">
        <v>1944</v>
      </c>
      <c r="T75" s="48">
        <v>3</v>
      </c>
      <c r="U75" s="48">
        <v>0</v>
      </c>
      <c r="V75" s="48">
        <v>1486</v>
      </c>
      <c r="W75" s="48">
        <v>1054</v>
      </c>
      <c r="X75" s="48">
        <v>21552</v>
      </c>
      <c r="Y75" s="43">
        <v>0</v>
      </c>
      <c r="Z75" s="48">
        <v>0</v>
      </c>
      <c r="AA75" s="48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</row>
    <row r="76" spans="1:34" x14ac:dyDescent="0.3">
      <c r="A76" s="43" t="s">
        <v>100</v>
      </c>
      <c r="B76" s="48" t="s">
        <v>90</v>
      </c>
      <c r="C76" s="48">
        <v>1422</v>
      </c>
      <c r="D76" s="48">
        <v>6841</v>
      </c>
      <c r="E76" s="48">
        <v>2680</v>
      </c>
      <c r="F76" s="48">
        <v>1686</v>
      </c>
      <c r="G76" s="48">
        <v>1167</v>
      </c>
      <c r="H76" s="48">
        <v>709</v>
      </c>
      <c r="I76" s="48">
        <v>5053</v>
      </c>
      <c r="J76" s="48">
        <v>5286</v>
      </c>
      <c r="K76" s="48">
        <v>608</v>
      </c>
      <c r="L76" s="48">
        <v>0</v>
      </c>
      <c r="M76" s="48">
        <v>0</v>
      </c>
      <c r="N76" s="48">
        <v>25</v>
      </c>
      <c r="O76" s="48">
        <v>0</v>
      </c>
      <c r="P76" s="48">
        <v>0</v>
      </c>
      <c r="Q76" s="43">
        <v>0</v>
      </c>
      <c r="R76" s="48">
        <v>322</v>
      </c>
      <c r="S76" s="48">
        <v>1008</v>
      </c>
      <c r="T76" s="48">
        <v>0</v>
      </c>
      <c r="U76" s="48">
        <v>0</v>
      </c>
      <c r="V76" s="48">
        <v>276</v>
      </c>
      <c r="W76" s="48">
        <v>701</v>
      </c>
      <c r="X76" s="48">
        <v>27828</v>
      </c>
      <c r="Y76" s="43">
        <v>0</v>
      </c>
      <c r="Z76" s="48">
        <v>44</v>
      </c>
      <c r="AA76" s="48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</row>
    <row r="77" spans="1:34" x14ac:dyDescent="0.3">
      <c r="A77" s="43" t="s">
        <v>100</v>
      </c>
      <c r="B77" s="48" t="s">
        <v>91</v>
      </c>
      <c r="C77" s="48">
        <v>2502</v>
      </c>
      <c r="D77" s="48">
        <v>5469</v>
      </c>
      <c r="E77" s="48">
        <v>3955</v>
      </c>
      <c r="F77" s="48">
        <v>6694</v>
      </c>
      <c r="G77" s="48">
        <v>2902</v>
      </c>
      <c r="H77" s="48">
        <v>1094</v>
      </c>
      <c r="I77" s="48">
        <v>4659</v>
      </c>
      <c r="J77" s="48">
        <v>5320</v>
      </c>
      <c r="K77" s="48">
        <v>1224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3">
        <v>0</v>
      </c>
      <c r="R77" s="48">
        <v>256</v>
      </c>
      <c r="S77" s="48">
        <v>809</v>
      </c>
      <c r="T77" s="48">
        <v>0</v>
      </c>
      <c r="U77" s="48">
        <v>0</v>
      </c>
      <c r="V77" s="48">
        <v>7</v>
      </c>
      <c r="W77" s="48">
        <v>713</v>
      </c>
      <c r="X77" s="48">
        <v>35603</v>
      </c>
      <c r="Y77" s="43">
        <v>0</v>
      </c>
      <c r="Z77" s="48">
        <v>0</v>
      </c>
      <c r="AA77" s="48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</row>
    <row r="78" spans="1:34" x14ac:dyDescent="0.3">
      <c r="A78" s="43" t="s">
        <v>100</v>
      </c>
      <c r="B78" s="48" t="s">
        <v>92</v>
      </c>
      <c r="C78" s="48">
        <v>2501</v>
      </c>
      <c r="D78" s="48">
        <v>4747</v>
      </c>
      <c r="E78" s="48">
        <v>4136</v>
      </c>
      <c r="F78" s="48">
        <v>3971</v>
      </c>
      <c r="G78" s="48">
        <v>1631</v>
      </c>
      <c r="H78" s="48">
        <v>946</v>
      </c>
      <c r="I78" s="48">
        <v>2611</v>
      </c>
      <c r="J78" s="48">
        <v>4490</v>
      </c>
      <c r="K78" s="48">
        <v>695</v>
      </c>
      <c r="L78" s="48">
        <v>0</v>
      </c>
      <c r="M78" s="48">
        <v>0</v>
      </c>
      <c r="N78" s="48">
        <v>165</v>
      </c>
      <c r="O78" s="48">
        <v>0</v>
      </c>
      <c r="P78" s="48">
        <v>0</v>
      </c>
      <c r="Q78" s="43">
        <v>0</v>
      </c>
      <c r="R78" s="48">
        <v>298</v>
      </c>
      <c r="S78" s="48">
        <v>378</v>
      </c>
      <c r="T78" s="48">
        <v>418</v>
      </c>
      <c r="U78" s="48">
        <v>0</v>
      </c>
      <c r="V78" s="48">
        <v>269</v>
      </c>
      <c r="W78" s="48">
        <v>418</v>
      </c>
      <c r="X78" s="48">
        <v>27674</v>
      </c>
      <c r="Y78" s="43">
        <v>0</v>
      </c>
      <c r="Z78" s="48">
        <v>0</v>
      </c>
      <c r="AA78" s="48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</row>
    <row r="79" spans="1:34" x14ac:dyDescent="0.3">
      <c r="A79" s="43" t="s">
        <v>100</v>
      </c>
      <c r="B79" s="48" t="s">
        <v>93</v>
      </c>
      <c r="C79" s="48">
        <v>1696</v>
      </c>
      <c r="D79" s="48">
        <v>4558</v>
      </c>
      <c r="E79" s="48">
        <v>3029</v>
      </c>
      <c r="F79" s="48">
        <v>1734</v>
      </c>
      <c r="G79" s="48">
        <v>1391</v>
      </c>
      <c r="H79" s="48">
        <v>113</v>
      </c>
      <c r="I79" s="48">
        <v>4146</v>
      </c>
      <c r="J79" s="48">
        <v>9904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24</v>
      </c>
      <c r="Q79" s="43">
        <v>0</v>
      </c>
      <c r="R79" s="48">
        <v>215</v>
      </c>
      <c r="S79" s="48">
        <v>140</v>
      </c>
      <c r="T79" s="48">
        <v>184</v>
      </c>
      <c r="U79" s="48">
        <v>0</v>
      </c>
      <c r="V79" s="48">
        <v>946</v>
      </c>
      <c r="W79" s="48">
        <v>0</v>
      </c>
      <c r="X79" s="48">
        <v>28080</v>
      </c>
      <c r="Y79" s="43">
        <v>0</v>
      </c>
      <c r="Z79" s="48">
        <v>0</v>
      </c>
      <c r="AA79" s="48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</row>
    <row r="80" spans="1:34" x14ac:dyDescent="0.3">
      <c r="A80" s="43" t="s">
        <v>104</v>
      </c>
      <c r="B80" s="48" t="s">
        <v>81</v>
      </c>
      <c r="C80" s="48">
        <v>1175</v>
      </c>
      <c r="D80" s="48">
        <v>0</v>
      </c>
      <c r="E80" s="48">
        <v>3149</v>
      </c>
      <c r="F80" s="48">
        <v>755</v>
      </c>
      <c r="G80" s="48">
        <v>0</v>
      </c>
      <c r="H80" s="48">
        <v>0</v>
      </c>
      <c r="I80" s="48">
        <v>8</v>
      </c>
      <c r="J80" s="48">
        <v>1946</v>
      </c>
      <c r="K80" s="48">
        <v>482</v>
      </c>
      <c r="L80" s="48">
        <v>70</v>
      </c>
      <c r="M80" s="48">
        <v>557</v>
      </c>
      <c r="N80" s="48">
        <v>214</v>
      </c>
      <c r="O80" s="48">
        <v>0</v>
      </c>
      <c r="P80" s="48">
        <v>119</v>
      </c>
      <c r="Q80" s="48">
        <v>0</v>
      </c>
      <c r="R80" s="48">
        <v>1897</v>
      </c>
      <c r="S80" s="48">
        <v>0</v>
      </c>
      <c r="T80" s="48">
        <v>0</v>
      </c>
      <c r="U80" s="48">
        <v>0</v>
      </c>
      <c r="V80" s="48">
        <v>770</v>
      </c>
      <c r="W80" s="48">
        <v>377</v>
      </c>
      <c r="X80" s="48">
        <v>11747</v>
      </c>
      <c r="Y80" s="43">
        <v>0</v>
      </c>
      <c r="Z80" s="48">
        <v>0</v>
      </c>
      <c r="AA80" s="48">
        <v>0</v>
      </c>
      <c r="AB80" s="48">
        <v>28</v>
      </c>
      <c r="AC80" s="48">
        <v>201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</row>
    <row r="81" spans="1:34" x14ac:dyDescent="0.3">
      <c r="A81" s="43" t="s">
        <v>104</v>
      </c>
      <c r="B81" s="48" t="s">
        <v>82</v>
      </c>
      <c r="C81" s="48">
        <v>2241</v>
      </c>
      <c r="D81" s="48">
        <v>0</v>
      </c>
      <c r="E81" s="48">
        <v>1834</v>
      </c>
      <c r="F81" s="48">
        <v>895</v>
      </c>
      <c r="G81" s="48">
        <v>0</v>
      </c>
      <c r="H81" s="48">
        <v>0</v>
      </c>
      <c r="I81" s="48">
        <v>1292</v>
      </c>
      <c r="J81" s="48">
        <v>1794</v>
      </c>
      <c r="K81" s="48">
        <v>281</v>
      </c>
      <c r="L81" s="48">
        <v>204</v>
      </c>
      <c r="M81" s="48">
        <v>1261</v>
      </c>
      <c r="N81" s="48">
        <v>239</v>
      </c>
      <c r="O81" s="48">
        <v>0</v>
      </c>
      <c r="P81" s="48">
        <v>54</v>
      </c>
      <c r="Q81" s="48">
        <v>109</v>
      </c>
      <c r="R81" s="48">
        <v>759</v>
      </c>
      <c r="S81" s="48">
        <v>0</v>
      </c>
      <c r="T81" s="48">
        <v>0</v>
      </c>
      <c r="U81" s="48">
        <v>0</v>
      </c>
      <c r="V81" s="48">
        <v>128</v>
      </c>
      <c r="W81" s="48">
        <v>51</v>
      </c>
      <c r="X81" s="48">
        <v>11296</v>
      </c>
      <c r="Y81" s="43">
        <v>0</v>
      </c>
      <c r="Z81" s="48">
        <v>0</v>
      </c>
      <c r="AA81" s="48">
        <v>0</v>
      </c>
      <c r="AB81" s="48">
        <v>133</v>
      </c>
      <c r="AC81" s="48">
        <v>21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</row>
    <row r="82" spans="1:34" x14ac:dyDescent="0.3">
      <c r="A82" s="43" t="s">
        <v>104</v>
      </c>
      <c r="B82" s="48" t="s">
        <v>83</v>
      </c>
      <c r="C82" s="48">
        <v>1716</v>
      </c>
      <c r="D82" s="48">
        <v>0</v>
      </c>
      <c r="E82" s="48">
        <v>1525</v>
      </c>
      <c r="F82" s="48">
        <v>864</v>
      </c>
      <c r="G82" s="48">
        <v>0</v>
      </c>
      <c r="H82" s="48">
        <v>0</v>
      </c>
      <c r="I82" s="48">
        <v>1570</v>
      </c>
      <c r="J82" s="48">
        <v>692</v>
      </c>
      <c r="K82" s="48">
        <v>264</v>
      </c>
      <c r="L82" s="48">
        <v>123</v>
      </c>
      <c r="M82" s="48">
        <v>642</v>
      </c>
      <c r="N82" s="48">
        <v>81</v>
      </c>
      <c r="O82" s="48">
        <v>0</v>
      </c>
      <c r="P82" s="48">
        <v>3</v>
      </c>
      <c r="Q82" s="48">
        <v>1</v>
      </c>
      <c r="R82" s="48">
        <v>105</v>
      </c>
      <c r="S82" s="48">
        <v>0</v>
      </c>
      <c r="T82" s="48">
        <v>0</v>
      </c>
      <c r="U82" s="48">
        <v>0</v>
      </c>
      <c r="V82" s="48">
        <v>65</v>
      </c>
      <c r="W82" s="48">
        <v>24</v>
      </c>
      <c r="X82" s="48">
        <v>7705</v>
      </c>
      <c r="Y82" s="43">
        <v>0</v>
      </c>
      <c r="Z82" s="48">
        <v>6</v>
      </c>
      <c r="AA82" s="48">
        <v>0</v>
      </c>
      <c r="AB82" s="48">
        <v>7</v>
      </c>
      <c r="AC82" s="48">
        <v>15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</row>
    <row r="83" spans="1:34" x14ac:dyDescent="0.3">
      <c r="A83" s="43" t="s">
        <v>104</v>
      </c>
      <c r="B83" s="48" t="s">
        <v>84</v>
      </c>
      <c r="C83" s="48">
        <v>1338</v>
      </c>
      <c r="D83" s="48">
        <v>0</v>
      </c>
      <c r="E83" s="48">
        <v>1532</v>
      </c>
      <c r="F83" s="48">
        <v>622</v>
      </c>
      <c r="G83" s="48">
        <v>0</v>
      </c>
      <c r="H83" s="48">
        <v>0</v>
      </c>
      <c r="I83" s="48">
        <v>2040</v>
      </c>
      <c r="J83" s="48">
        <v>1001</v>
      </c>
      <c r="K83" s="48">
        <v>1320</v>
      </c>
      <c r="L83" s="48">
        <v>126</v>
      </c>
      <c r="M83" s="48">
        <v>1854</v>
      </c>
      <c r="N83" s="48">
        <v>71</v>
      </c>
      <c r="O83" s="48">
        <v>0</v>
      </c>
      <c r="P83" s="48">
        <v>0</v>
      </c>
      <c r="Q83" s="48">
        <v>0</v>
      </c>
      <c r="R83" s="48">
        <v>487</v>
      </c>
      <c r="S83" s="48">
        <v>0</v>
      </c>
      <c r="T83" s="48">
        <v>0</v>
      </c>
      <c r="U83" s="48">
        <v>0</v>
      </c>
      <c r="V83" s="48">
        <v>218</v>
      </c>
      <c r="W83" s="48">
        <v>75</v>
      </c>
      <c r="X83" s="48">
        <v>10798</v>
      </c>
      <c r="Y83" s="43">
        <v>0</v>
      </c>
      <c r="Z83" s="48">
        <v>68</v>
      </c>
      <c r="AA83" s="48">
        <v>0</v>
      </c>
      <c r="AB83" s="48">
        <v>46</v>
      </c>
      <c r="AC83" s="48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</row>
    <row r="84" spans="1:34" x14ac:dyDescent="0.3">
      <c r="A84" s="43" t="s">
        <v>104</v>
      </c>
      <c r="B84" s="48" t="s">
        <v>85</v>
      </c>
      <c r="C84" s="48">
        <v>896</v>
      </c>
      <c r="D84" s="48">
        <v>0</v>
      </c>
      <c r="E84" s="48">
        <v>973</v>
      </c>
      <c r="F84" s="48">
        <v>751</v>
      </c>
      <c r="G84" s="48">
        <v>528</v>
      </c>
      <c r="H84" s="48">
        <v>0</v>
      </c>
      <c r="I84" s="48">
        <v>4859</v>
      </c>
      <c r="J84" s="48">
        <v>1045</v>
      </c>
      <c r="K84" s="48">
        <v>699</v>
      </c>
      <c r="L84" s="48">
        <v>212</v>
      </c>
      <c r="M84" s="48">
        <v>1125</v>
      </c>
      <c r="N84" s="48">
        <v>139</v>
      </c>
      <c r="O84" s="48">
        <v>0</v>
      </c>
      <c r="P84" s="48">
        <v>19</v>
      </c>
      <c r="Q84" s="48">
        <v>0</v>
      </c>
      <c r="R84" s="48">
        <v>109</v>
      </c>
      <c r="S84" s="48">
        <v>0</v>
      </c>
      <c r="T84" s="48">
        <v>0</v>
      </c>
      <c r="U84" s="48">
        <v>0</v>
      </c>
      <c r="V84" s="48">
        <v>222</v>
      </c>
      <c r="W84" s="48">
        <v>201</v>
      </c>
      <c r="X84" s="48">
        <v>11867</v>
      </c>
      <c r="Y84" s="43">
        <v>0</v>
      </c>
      <c r="Z84" s="48">
        <v>0</v>
      </c>
      <c r="AA84" s="48">
        <v>0</v>
      </c>
      <c r="AB84" s="48">
        <v>88</v>
      </c>
      <c r="AC84" s="48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</row>
    <row r="85" spans="1:34" x14ac:dyDescent="0.3">
      <c r="A85" s="43" t="s">
        <v>104</v>
      </c>
      <c r="B85" s="48" t="s">
        <v>86</v>
      </c>
      <c r="C85" s="48">
        <v>1605</v>
      </c>
      <c r="D85" s="48">
        <v>0</v>
      </c>
      <c r="E85" s="48">
        <v>1346</v>
      </c>
      <c r="F85" s="48">
        <v>1191</v>
      </c>
      <c r="G85" s="48">
        <v>2061</v>
      </c>
      <c r="H85" s="48">
        <v>0</v>
      </c>
      <c r="I85" s="48">
        <v>4646</v>
      </c>
      <c r="J85" s="48">
        <v>537</v>
      </c>
      <c r="K85" s="48">
        <v>506</v>
      </c>
      <c r="L85" s="48">
        <v>19</v>
      </c>
      <c r="M85" s="48">
        <v>142</v>
      </c>
      <c r="N85" s="48">
        <v>78</v>
      </c>
      <c r="O85" s="48">
        <v>0</v>
      </c>
      <c r="P85" s="48">
        <v>0</v>
      </c>
      <c r="Q85" s="48">
        <v>56</v>
      </c>
      <c r="R85" s="48">
        <v>1249</v>
      </c>
      <c r="S85" s="48">
        <v>0</v>
      </c>
      <c r="T85" s="48">
        <v>0</v>
      </c>
      <c r="U85" s="48">
        <v>0</v>
      </c>
      <c r="V85" s="48">
        <v>17</v>
      </c>
      <c r="W85" s="48">
        <v>158</v>
      </c>
      <c r="X85" s="48">
        <v>13617</v>
      </c>
      <c r="Y85" s="43">
        <v>0</v>
      </c>
      <c r="Z85" s="48">
        <v>6</v>
      </c>
      <c r="AA85" s="48">
        <v>0</v>
      </c>
      <c r="AB85" s="48">
        <v>0</v>
      </c>
      <c r="AC85" s="48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</row>
    <row r="86" spans="1:34" x14ac:dyDescent="0.3">
      <c r="A86" s="43" t="s">
        <v>104</v>
      </c>
      <c r="B86" s="48" t="s">
        <v>87</v>
      </c>
      <c r="C86" s="48">
        <v>1662</v>
      </c>
      <c r="D86" s="48">
        <v>1636</v>
      </c>
      <c r="E86" s="48">
        <v>1033</v>
      </c>
      <c r="F86" s="48">
        <v>339</v>
      </c>
      <c r="G86" s="48">
        <v>431</v>
      </c>
      <c r="H86" s="48">
        <v>0</v>
      </c>
      <c r="I86" s="48">
        <v>2917</v>
      </c>
      <c r="J86" s="48">
        <v>502</v>
      </c>
      <c r="K86" s="48">
        <v>1124</v>
      </c>
      <c r="L86" s="48">
        <v>30</v>
      </c>
      <c r="M86" s="48">
        <v>366</v>
      </c>
      <c r="N86" s="48">
        <v>105</v>
      </c>
      <c r="O86" s="48">
        <v>0</v>
      </c>
      <c r="P86" s="48">
        <v>4</v>
      </c>
      <c r="Q86" s="48">
        <v>0</v>
      </c>
      <c r="R86" s="48">
        <v>696</v>
      </c>
      <c r="S86" s="48">
        <v>0</v>
      </c>
      <c r="T86" s="48">
        <v>0</v>
      </c>
      <c r="U86" s="48">
        <v>0</v>
      </c>
      <c r="V86" s="48">
        <v>231</v>
      </c>
      <c r="W86" s="48">
        <v>216</v>
      </c>
      <c r="X86" s="48">
        <v>11329</v>
      </c>
      <c r="Y86" s="43">
        <v>0</v>
      </c>
      <c r="Z86" s="48">
        <v>0</v>
      </c>
      <c r="AA86" s="48">
        <v>0</v>
      </c>
      <c r="AB86" s="48">
        <v>38</v>
      </c>
      <c r="AC86" s="48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</row>
    <row r="87" spans="1:34" x14ac:dyDescent="0.3">
      <c r="A87" s="43" t="s">
        <v>104</v>
      </c>
      <c r="B87" s="48" t="s">
        <v>88</v>
      </c>
      <c r="C87" s="48">
        <v>743</v>
      </c>
      <c r="D87" s="48">
        <v>2013</v>
      </c>
      <c r="E87" s="48">
        <v>708</v>
      </c>
      <c r="F87" s="48">
        <v>349</v>
      </c>
      <c r="G87" s="48">
        <v>888</v>
      </c>
      <c r="H87" s="48">
        <v>0</v>
      </c>
      <c r="I87" s="48">
        <v>2533</v>
      </c>
      <c r="J87" s="48">
        <v>848</v>
      </c>
      <c r="K87" s="48">
        <v>1077</v>
      </c>
      <c r="L87" s="48">
        <v>70</v>
      </c>
      <c r="M87" s="48">
        <v>555</v>
      </c>
      <c r="N87" s="48">
        <v>34</v>
      </c>
      <c r="O87" s="48">
        <v>0</v>
      </c>
      <c r="P87" s="48">
        <v>13</v>
      </c>
      <c r="Q87" s="48">
        <v>0</v>
      </c>
      <c r="R87" s="48">
        <v>475</v>
      </c>
      <c r="S87" s="48">
        <v>0</v>
      </c>
      <c r="T87" s="48">
        <v>0</v>
      </c>
      <c r="U87" s="48">
        <v>0</v>
      </c>
      <c r="V87" s="48">
        <v>225</v>
      </c>
      <c r="W87" s="48">
        <v>108</v>
      </c>
      <c r="X87" s="48">
        <v>10638</v>
      </c>
      <c r="Y87" s="43">
        <v>0</v>
      </c>
      <c r="Z87" s="48">
        <v>0</v>
      </c>
      <c r="AA87" s="48">
        <v>0</v>
      </c>
      <c r="AB87" s="48">
        <v>0</v>
      </c>
      <c r="AC87" s="48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</row>
    <row r="88" spans="1:34" x14ac:dyDescent="0.3">
      <c r="A88" s="43" t="s">
        <v>104</v>
      </c>
      <c r="B88" s="48" t="s">
        <v>89</v>
      </c>
      <c r="C88" s="48">
        <v>528</v>
      </c>
      <c r="D88" s="48">
        <v>2336</v>
      </c>
      <c r="E88" s="48">
        <v>1649</v>
      </c>
      <c r="F88" s="48">
        <v>533</v>
      </c>
      <c r="G88" s="48">
        <v>741</v>
      </c>
      <c r="H88" s="48">
        <v>0</v>
      </c>
      <c r="I88" s="48">
        <v>3727</v>
      </c>
      <c r="J88" s="48">
        <v>1285</v>
      </c>
      <c r="K88" s="48">
        <v>601</v>
      </c>
      <c r="L88" s="48">
        <v>14</v>
      </c>
      <c r="M88" s="48">
        <v>41</v>
      </c>
      <c r="N88" s="48">
        <v>59</v>
      </c>
      <c r="O88" s="48">
        <v>0</v>
      </c>
      <c r="P88" s="48">
        <v>1</v>
      </c>
      <c r="Q88" s="48">
        <v>0</v>
      </c>
      <c r="R88" s="48">
        <v>300</v>
      </c>
      <c r="S88" s="48">
        <v>2263</v>
      </c>
      <c r="T88" s="48">
        <v>0</v>
      </c>
      <c r="U88" s="48">
        <v>0</v>
      </c>
      <c r="V88" s="48">
        <v>164</v>
      </c>
      <c r="W88" s="48">
        <v>16</v>
      </c>
      <c r="X88" s="48">
        <v>14389</v>
      </c>
      <c r="Y88" s="43">
        <v>0</v>
      </c>
      <c r="Z88" s="48">
        <v>0</v>
      </c>
      <c r="AA88" s="48">
        <v>0</v>
      </c>
      <c r="AB88" s="48">
        <v>12</v>
      </c>
      <c r="AC88" s="48">
        <v>120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</row>
    <row r="89" spans="1:34" x14ac:dyDescent="0.3">
      <c r="A89" s="43" t="s">
        <v>104</v>
      </c>
      <c r="B89" s="48" t="s">
        <v>90</v>
      </c>
      <c r="C89" s="48">
        <v>505</v>
      </c>
      <c r="D89" s="48">
        <v>1677</v>
      </c>
      <c r="E89" s="48">
        <v>816</v>
      </c>
      <c r="F89" s="48">
        <v>2439</v>
      </c>
      <c r="G89" s="48">
        <v>791</v>
      </c>
      <c r="H89" s="48">
        <v>1255</v>
      </c>
      <c r="I89" s="48">
        <v>3464</v>
      </c>
      <c r="J89" s="48">
        <v>2952</v>
      </c>
      <c r="K89" s="48">
        <v>238</v>
      </c>
      <c r="L89" s="48">
        <v>0</v>
      </c>
      <c r="M89" s="48">
        <v>3</v>
      </c>
      <c r="N89" s="48">
        <v>51</v>
      </c>
      <c r="O89" s="48">
        <v>0</v>
      </c>
      <c r="P89" s="48">
        <v>0</v>
      </c>
      <c r="Q89" s="48">
        <v>0</v>
      </c>
      <c r="R89" s="48">
        <v>656</v>
      </c>
      <c r="S89" s="48">
        <v>1051</v>
      </c>
      <c r="T89" s="48">
        <v>0</v>
      </c>
      <c r="U89" s="48">
        <v>0</v>
      </c>
      <c r="V89" s="48">
        <v>48</v>
      </c>
      <c r="W89" s="48">
        <v>11</v>
      </c>
      <c r="X89" s="48">
        <v>16050</v>
      </c>
      <c r="Y89" s="43">
        <v>0</v>
      </c>
      <c r="Z89" s="48">
        <v>0</v>
      </c>
      <c r="AA89" s="48">
        <v>0</v>
      </c>
      <c r="AB89" s="48">
        <v>26</v>
      </c>
      <c r="AC89" s="48">
        <v>66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</row>
    <row r="90" spans="1:34" x14ac:dyDescent="0.3">
      <c r="A90" s="43" t="s">
        <v>104</v>
      </c>
      <c r="B90" s="48" t="s">
        <v>91</v>
      </c>
      <c r="C90" s="48">
        <v>922</v>
      </c>
      <c r="D90" s="48">
        <v>2189</v>
      </c>
      <c r="E90" s="48">
        <v>1253</v>
      </c>
      <c r="F90" s="48">
        <v>1069</v>
      </c>
      <c r="G90" s="48">
        <v>977</v>
      </c>
      <c r="H90" s="48">
        <v>1540</v>
      </c>
      <c r="I90" s="48">
        <v>3466</v>
      </c>
      <c r="J90" s="48">
        <v>2791</v>
      </c>
      <c r="K90" s="48">
        <v>600</v>
      </c>
      <c r="L90" s="48">
        <v>0</v>
      </c>
      <c r="M90" s="48">
        <v>0</v>
      </c>
      <c r="N90" s="48">
        <v>5</v>
      </c>
      <c r="O90" s="48">
        <v>0</v>
      </c>
      <c r="P90" s="48">
        <v>6</v>
      </c>
      <c r="Q90" s="48">
        <v>19</v>
      </c>
      <c r="R90" s="48">
        <v>563</v>
      </c>
      <c r="S90" s="48">
        <v>1037</v>
      </c>
      <c r="T90" s="48">
        <v>0</v>
      </c>
      <c r="U90" s="48">
        <v>0</v>
      </c>
      <c r="V90" s="48">
        <v>7</v>
      </c>
      <c r="W90" s="48">
        <v>57</v>
      </c>
      <c r="X90" s="48">
        <v>16585</v>
      </c>
      <c r="Y90" s="43">
        <v>0</v>
      </c>
      <c r="Z90" s="48">
        <v>4</v>
      </c>
      <c r="AA90" s="48">
        <v>0</v>
      </c>
      <c r="AB90" s="48">
        <v>51</v>
      </c>
      <c r="AC90" s="48">
        <v>28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</row>
    <row r="91" spans="1:34" x14ac:dyDescent="0.3">
      <c r="A91" s="43" t="s">
        <v>104</v>
      </c>
      <c r="B91" s="48" t="s">
        <v>92</v>
      </c>
      <c r="C91" s="48">
        <v>551</v>
      </c>
      <c r="D91" s="48">
        <v>2896</v>
      </c>
      <c r="E91" s="48">
        <v>1249</v>
      </c>
      <c r="F91" s="48">
        <v>582</v>
      </c>
      <c r="G91" s="48">
        <v>1037</v>
      </c>
      <c r="H91" s="48">
        <v>1356</v>
      </c>
      <c r="I91" s="48">
        <v>4301</v>
      </c>
      <c r="J91" s="48">
        <v>2624</v>
      </c>
      <c r="K91" s="48">
        <v>744</v>
      </c>
      <c r="L91" s="48">
        <v>5</v>
      </c>
      <c r="M91" s="48">
        <v>53</v>
      </c>
      <c r="N91" s="48">
        <v>5</v>
      </c>
      <c r="O91" s="48">
        <v>0</v>
      </c>
      <c r="P91" s="48">
        <v>0</v>
      </c>
      <c r="Q91" s="48">
        <v>14</v>
      </c>
      <c r="R91" s="48">
        <v>756</v>
      </c>
      <c r="S91" s="48">
        <v>339</v>
      </c>
      <c r="T91" s="48">
        <v>0</v>
      </c>
      <c r="U91" s="48">
        <v>0</v>
      </c>
      <c r="V91" s="48">
        <v>55</v>
      </c>
      <c r="W91" s="48">
        <v>54</v>
      </c>
      <c r="X91" s="48">
        <v>16834</v>
      </c>
      <c r="Y91" s="43">
        <v>0</v>
      </c>
      <c r="Z91" s="48">
        <v>5</v>
      </c>
      <c r="AA91" s="48">
        <v>0</v>
      </c>
      <c r="AB91" s="48">
        <v>130</v>
      </c>
      <c r="AC91" s="48">
        <v>79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</row>
    <row r="92" spans="1:34" x14ac:dyDescent="0.3">
      <c r="A92" s="43" t="s">
        <v>104</v>
      </c>
      <c r="B92" s="48" t="s">
        <v>93</v>
      </c>
      <c r="C92" s="48">
        <v>1029</v>
      </c>
      <c r="D92" s="48">
        <v>5388</v>
      </c>
      <c r="E92" s="48">
        <v>752</v>
      </c>
      <c r="F92" s="48">
        <v>639</v>
      </c>
      <c r="G92" s="48">
        <v>784</v>
      </c>
      <c r="H92" s="48">
        <v>768</v>
      </c>
      <c r="I92" s="48">
        <v>4954</v>
      </c>
      <c r="J92" s="48">
        <v>1649</v>
      </c>
      <c r="K92" s="48">
        <v>152</v>
      </c>
      <c r="L92" s="48">
        <v>15</v>
      </c>
      <c r="M92" s="48">
        <v>16</v>
      </c>
      <c r="N92" s="48">
        <v>13</v>
      </c>
      <c r="O92" s="48">
        <v>0</v>
      </c>
      <c r="P92" s="48">
        <v>23</v>
      </c>
      <c r="Q92" s="48">
        <v>14</v>
      </c>
      <c r="R92" s="48">
        <v>317</v>
      </c>
      <c r="S92" s="48">
        <v>231</v>
      </c>
      <c r="T92" s="48">
        <v>0</v>
      </c>
      <c r="U92" s="48">
        <v>0</v>
      </c>
      <c r="V92" s="48">
        <v>18</v>
      </c>
      <c r="W92" s="48">
        <v>0</v>
      </c>
      <c r="X92" s="48">
        <v>16824</v>
      </c>
      <c r="Y92" s="43">
        <v>0</v>
      </c>
      <c r="Z92" s="48">
        <v>5</v>
      </c>
      <c r="AA92" s="48">
        <v>0</v>
      </c>
      <c r="AB92" s="48">
        <v>13</v>
      </c>
      <c r="AC92" s="48">
        <v>44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</row>
    <row r="93" spans="1:34" x14ac:dyDescent="0.3">
      <c r="A93" s="43" t="s">
        <v>110</v>
      </c>
      <c r="B93" s="48" t="s">
        <v>81</v>
      </c>
      <c r="C93" s="48">
        <v>0</v>
      </c>
      <c r="D93" s="48">
        <v>0</v>
      </c>
      <c r="E93" s="48">
        <v>152</v>
      </c>
      <c r="F93" s="48">
        <v>0</v>
      </c>
      <c r="G93" s="48">
        <v>0</v>
      </c>
      <c r="H93" s="48">
        <v>0</v>
      </c>
      <c r="I93" s="48">
        <v>0</v>
      </c>
      <c r="J93" s="48">
        <v>237</v>
      </c>
      <c r="K93" s="48">
        <v>262</v>
      </c>
      <c r="L93" s="48">
        <v>0</v>
      </c>
      <c r="M93" s="48">
        <v>21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368</v>
      </c>
      <c r="W93" s="48">
        <v>0</v>
      </c>
      <c r="X93" s="48">
        <v>2207</v>
      </c>
      <c r="Y93" s="43">
        <v>0</v>
      </c>
      <c r="Z93" s="43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1167</v>
      </c>
    </row>
    <row r="94" spans="1:34" x14ac:dyDescent="0.3">
      <c r="A94" s="43" t="s">
        <v>110</v>
      </c>
      <c r="B94" s="48" t="s">
        <v>82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124</v>
      </c>
      <c r="J94" s="48">
        <v>0</v>
      </c>
      <c r="K94" s="48">
        <v>63</v>
      </c>
      <c r="L94" s="48">
        <v>0</v>
      </c>
      <c r="M94" s="48">
        <v>35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124</v>
      </c>
      <c r="W94" s="48">
        <v>0</v>
      </c>
      <c r="X94" s="48">
        <v>1703</v>
      </c>
      <c r="Y94" s="43">
        <v>0</v>
      </c>
      <c r="Z94" s="43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131</v>
      </c>
      <c r="AF94" s="48">
        <v>0</v>
      </c>
      <c r="AG94" s="48">
        <v>0</v>
      </c>
      <c r="AH94" s="48">
        <v>1225</v>
      </c>
    </row>
    <row r="95" spans="1:34" x14ac:dyDescent="0.3">
      <c r="A95" s="43" t="s">
        <v>110</v>
      </c>
      <c r="B95" s="48" t="s">
        <v>83</v>
      </c>
      <c r="C95" s="48">
        <v>60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21</v>
      </c>
      <c r="J95" s="48">
        <v>0</v>
      </c>
      <c r="K95" s="48">
        <v>98</v>
      </c>
      <c r="L95" s="48">
        <v>0</v>
      </c>
      <c r="M95" s="48">
        <v>21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623</v>
      </c>
      <c r="Y95" s="43">
        <v>0</v>
      </c>
      <c r="Z95" s="43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423</v>
      </c>
    </row>
    <row r="96" spans="1:34" x14ac:dyDescent="0.3">
      <c r="A96" s="43" t="s">
        <v>110</v>
      </c>
      <c r="B96" s="48" t="s">
        <v>84</v>
      </c>
      <c r="C96" s="48">
        <v>38</v>
      </c>
      <c r="D96" s="48">
        <v>0</v>
      </c>
      <c r="E96" s="48">
        <v>38</v>
      </c>
      <c r="F96" s="48">
        <v>0</v>
      </c>
      <c r="G96" s="48">
        <v>0</v>
      </c>
      <c r="H96" s="48">
        <v>0</v>
      </c>
      <c r="I96" s="48">
        <v>69</v>
      </c>
      <c r="J96" s="48">
        <v>0</v>
      </c>
      <c r="K96" s="48">
        <v>131</v>
      </c>
      <c r="L96" s="48">
        <v>0</v>
      </c>
      <c r="M96" s="48">
        <v>60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660</v>
      </c>
      <c r="Y96" s="43">
        <v>0</v>
      </c>
      <c r="Z96" s="43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324</v>
      </c>
    </row>
    <row r="97" spans="1:34" x14ac:dyDescent="0.3">
      <c r="A97" s="43" t="s">
        <v>110</v>
      </c>
      <c r="B97" s="48" t="s">
        <v>85</v>
      </c>
      <c r="C97" s="48">
        <v>0</v>
      </c>
      <c r="D97" s="48">
        <v>1253</v>
      </c>
      <c r="E97" s="48">
        <v>135</v>
      </c>
      <c r="F97" s="48">
        <v>0</v>
      </c>
      <c r="G97" s="48">
        <v>0</v>
      </c>
      <c r="H97" s="48">
        <v>0</v>
      </c>
      <c r="I97" s="48">
        <v>287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2047</v>
      </c>
      <c r="Y97" s="43">
        <v>0</v>
      </c>
      <c r="Z97" s="43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170</v>
      </c>
      <c r="AG97" s="48">
        <v>0</v>
      </c>
      <c r="AH97" s="48">
        <v>202</v>
      </c>
    </row>
    <row r="98" spans="1:34" x14ac:dyDescent="0.3">
      <c r="A98" s="43" t="s">
        <v>110</v>
      </c>
      <c r="B98" s="48" t="s">
        <v>86</v>
      </c>
      <c r="C98" s="48">
        <v>108</v>
      </c>
      <c r="D98" s="48">
        <v>2417</v>
      </c>
      <c r="E98" s="48">
        <v>0</v>
      </c>
      <c r="F98" s="48">
        <v>0</v>
      </c>
      <c r="G98" s="48">
        <v>0</v>
      </c>
      <c r="H98" s="48">
        <v>0</v>
      </c>
      <c r="I98" s="48">
        <v>846</v>
      </c>
      <c r="J98" s="48">
        <v>81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3738</v>
      </c>
      <c r="Y98" s="43">
        <v>0</v>
      </c>
      <c r="Z98" s="43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181</v>
      </c>
      <c r="AF98" s="48">
        <v>0</v>
      </c>
      <c r="AG98" s="48">
        <v>0</v>
      </c>
      <c r="AH98" s="48">
        <v>105</v>
      </c>
    </row>
    <row r="99" spans="1:34" x14ac:dyDescent="0.3">
      <c r="A99" s="43" t="s">
        <v>110</v>
      </c>
      <c r="B99" s="48" t="s">
        <v>87</v>
      </c>
      <c r="C99" s="48">
        <v>0</v>
      </c>
      <c r="D99" s="48">
        <v>4824</v>
      </c>
      <c r="E99" s="48">
        <v>165</v>
      </c>
      <c r="F99" s="48">
        <v>0</v>
      </c>
      <c r="G99" s="48">
        <v>0</v>
      </c>
      <c r="H99" s="48">
        <v>0</v>
      </c>
      <c r="I99" s="48">
        <v>1166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254</v>
      </c>
      <c r="W99" s="48">
        <v>0</v>
      </c>
      <c r="X99" s="48">
        <v>6545</v>
      </c>
      <c r="Y99" s="43">
        <v>0</v>
      </c>
      <c r="Z99" s="43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136</v>
      </c>
    </row>
    <row r="100" spans="1:34" x14ac:dyDescent="0.3">
      <c r="A100" s="43" t="s">
        <v>110</v>
      </c>
      <c r="B100" s="48" t="s">
        <v>88</v>
      </c>
      <c r="C100" s="48">
        <v>0</v>
      </c>
      <c r="D100" s="48">
        <v>4291</v>
      </c>
      <c r="E100" s="48">
        <v>97</v>
      </c>
      <c r="F100" s="48">
        <v>0</v>
      </c>
      <c r="G100" s="48">
        <v>0</v>
      </c>
      <c r="H100" s="48">
        <v>0</v>
      </c>
      <c r="I100" s="48">
        <v>260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4766</v>
      </c>
      <c r="Y100" s="43">
        <v>0</v>
      </c>
      <c r="Z100" s="43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119</v>
      </c>
    </row>
    <row r="101" spans="1:34" x14ac:dyDescent="0.3">
      <c r="A101" s="43" t="s">
        <v>110</v>
      </c>
      <c r="B101" s="48" t="s">
        <v>89</v>
      </c>
      <c r="C101" s="48">
        <v>24</v>
      </c>
      <c r="D101" s="48">
        <v>1730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2424</v>
      </c>
      <c r="Y101" s="43">
        <v>0</v>
      </c>
      <c r="Z101" s="43">
        <v>0</v>
      </c>
      <c r="AA101" s="48">
        <v>0</v>
      </c>
      <c r="AB101" s="48">
        <v>0</v>
      </c>
      <c r="AC101" s="48">
        <v>0</v>
      </c>
      <c r="AD101" s="48">
        <v>626</v>
      </c>
      <c r="AE101" s="48">
        <v>0</v>
      </c>
      <c r="AF101" s="48">
        <v>0</v>
      </c>
      <c r="AG101" s="48">
        <v>21</v>
      </c>
      <c r="AH101" s="48">
        <v>24</v>
      </c>
    </row>
    <row r="102" spans="1:34" x14ac:dyDescent="0.3">
      <c r="A102" s="43" t="s">
        <v>110</v>
      </c>
      <c r="B102" s="48" t="s">
        <v>90</v>
      </c>
      <c r="C102" s="48">
        <v>0</v>
      </c>
      <c r="D102" s="48">
        <v>2567</v>
      </c>
      <c r="E102" s="48">
        <v>23</v>
      </c>
      <c r="F102" s="48">
        <v>0</v>
      </c>
      <c r="G102" s="48">
        <v>0</v>
      </c>
      <c r="H102" s="48">
        <v>0</v>
      </c>
      <c r="I102" s="48">
        <v>518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3233</v>
      </c>
      <c r="Y102" s="43">
        <v>0</v>
      </c>
      <c r="Z102" s="43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101</v>
      </c>
      <c r="AH102" s="48">
        <v>23</v>
      </c>
    </row>
    <row r="103" spans="1:34" x14ac:dyDescent="0.3">
      <c r="A103" s="43" t="s">
        <v>110</v>
      </c>
      <c r="B103" s="48" t="s">
        <v>91</v>
      </c>
      <c r="C103" s="48">
        <v>0</v>
      </c>
      <c r="D103" s="48">
        <v>3055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3104</v>
      </c>
      <c r="Y103" s="43">
        <v>0</v>
      </c>
      <c r="Z103" s="43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24</v>
      </c>
      <c r="AH103" s="48">
        <v>24</v>
      </c>
    </row>
    <row r="104" spans="1:34" x14ac:dyDescent="0.3">
      <c r="A104" s="43" t="s">
        <v>110</v>
      </c>
      <c r="B104" s="48" t="s">
        <v>92</v>
      </c>
      <c r="C104" s="48">
        <v>0</v>
      </c>
      <c r="D104" s="48">
        <v>1158</v>
      </c>
      <c r="E104" s="48">
        <v>0</v>
      </c>
      <c r="F104" s="48">
        <v>0</v>
      </c>
      <c r="G104" s="48">
        <v>0</v>
      </c>
      <c r="H104" s="48">
        <v>0</v>
      </c>
      <c r="I104" s="48">
        <v>282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27</v>
      </c>
      <c r="W104" s="48">
        <v>0</v>
      </c>
      <c r="X104" s="48">
        <v>1492</v>
      </c>
      <c r="Y104" s="43">
        <v>0</v>
      </c>
      <c r="Z104" s="43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25</v>
      </c>
      <c r="AH104" s="48">
        <v>0</v>
      </c>
    </row>
    <row r="105" spans="1:34" x14ac:dyDescent="0.3">
      <c r="A105" s="43" t="s">
        <v>110</v>
      </c>
      <c r="B105" s="48" t="s">
        <v>93</v>
      </c>
      <c r="C105" s="48">
        <v>0</v>
      </c>
      <c r="D105" s="48">
        <v>1205</v>
      </c>
      <c r="E105" s="48">
        <v>0</v>
      </c>
      <c r="F105" s="48">
        <v>0</v>
      </c>
      <c r="G105" s="48">
        <v>0</v>
      </c>
      <c r="H105" s="48">
        <v>0</v>
      </c>
      <c r="I105" s="48">
        <v>0</v>
      </c>
      <c r="J105" s="48">
        <v>29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29</v>
      </c>
      <c r="W105" s="48">
        <v>0</v>
      </c>
      <c r="X105" s="48">
        <v>1319</v>
      </c>
      <c r="Y105" s="43">
        <v>0</v>
      </c>
      <c r="Z105" s="43">
        <v>0</v>
      </c>
      <c r="AA105" s="48">
        <v>0</v>
      </c>
      <c r="AB105" s="48">
        <v>55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</row>
    <row r="106" spans="1:34" x14ac:dyDescent="0.3">
      <c r="A106" s="43" t="s">
        <v>111</v>
      </c>
      <c r="B106" s="48" t="s">
        <v>81</v>
      </c>
      <c r="C106" s="48">
        <v>367</v>
      </c>
      <c r="D106" s="48">
        <v>0</v>
      </c>
      <c r="E106" s="48">
        <v>583</v>
      </c>
      <c r="F106" s="48">
        <v>227</v>
      </c>
      <c r="G106" s="48">
        <v>0</v>
      </c>
      <c r="H106" s="48">
        <v>0</v>
      </c>
      <c r="I106" s="48">
        <v>0</v>
      </c>
      <c r="J106" s="48">
        <v>731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1908</v>
      </c>
      <c r="Y106" s="43">
        <v>0</v>
      </c>
      <c r="Z106" s="43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</row>
    <row r="107" spans="1:34" x14ac:dyDescent="0.3">
      <c r="A107" s="43" t="s">
        <v>111</v>
      </c>
      <c r="B107" s="48" t="s">
        <v>82</v>
      </c>
      <c r="C107" s="48">
        <v>405</v>
      </c>
      <c r="D107" s="48">
        <v>0</v>
      </c>
      <c r="E107" s="48">
        <v>529</v>
      </c>
      <c r="F107" s="48">
        <v>185</v>
      </c>
      <c r="G107" s="48">
        <v>0</v>
      </c>
      <c r="H107" s="48">
        <v>0</v>
      </c>
      <c r="I107" s="48">
        <v>77</v>
      </c>
      <c r="J107" s="48">
        <v>571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1767</v>
      </c>
      <c r="Y107" s="43">
        <v>0</v>
      </c>
      <c r="Z107" s="43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</row>
    <row r="108" spans="1:34" x14ac:dyDescent="0.3">
      <c r="A108" s="43" t="s">
        <v>111</v>
      </c>
      <c r="B108" s="48" t="s">
        <v>83</v>
      </c>
      <c r="C108" s="48">
        <v>362</v>
      </c>
      <c r="D108" s="48">
        <v>0</v>
      </c>
      <c r="E108" s="48">
        <v>134</v>
      </c>
      <c r="F108" s="48">
        <v>193</v>
      </c>
      <c r="G108" s="48">
        <v>0</v>
      </c>
      <c r="H108" s="48">
        <v>0</v>
      </c>
      <c r="I108" s="48">
        <v>891</v>
      </c>
      <c r="J108" s="48">
        <v>755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14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2348</v>
      </c>
      <c r="Y108" s="43">
        <v>0</v>
      </c>
      <c r="Z108" s="43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</row>
    <row r="109" spans="1:34" x14ac:dyDescent="0.3">
      <c r="A109" s="43" t="s">
        <v>111</v>
      </c>
      <c r="B109" s="48" t="s">
        <v>84</v>
      </c>
      <c r="C109" s="48">
        <v>81</v>
      </c>
      <c r="D109" s="48">
        <v>0</v>
      </c>
      <c r="E109" s="48">
        <v>451</v>
      </c>
      <c r="F109" s="48">
        <v>28</v>
      </c>
      <c r="G109" s="48">
        <v>0</v>
      </c>
      <c r="H109" s="48">
        <v>0</v>
      </c>
      <c r="I109" s="48">
        <v>984</v>
      </c>
      <c r="J109" s="48">
        <v>536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11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2090</v>
      </c>
      <c r="Y109" s="43">
        <v>0</v>
      </c>
      <c r="Z109" s="43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</row>
    <row r="110" spans="1:34" x14ac:dyDescent="0.3">
      <c r="A110" s="43" t="s">
        <v>111</v>
      </c>
      <c r="B110" s="48" t="s">
        <v>85</v>
      </c>
      <c r="C110" s="48">
        <v>150</v>
      </c>
      <c r="D110" s="48">
        <v>0</v>
      </c>
      <c r="E110" s="48">
        <v>424</v>
      </c>
      <c r="F110" s="48">
        <v>0</v>
      </c>
      <c r="G110" s="48">
        <v>206</v>
      </c>
      <c r="H110" s="48">
        <v>0</v>
      </c>
      <c r="I110" s="48">
        <v>594</v>
      </c>
      <c r="J110" s="48">
        <v>420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11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1805</v>
      </c>
      <c r="Y110" s="43">
        <v>0</v>
      </c>
      <c r="Z110" s="43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</row>
    <row r="111" spans="1:34" x14ac:dyDescent="0.3">
      <c r="A111" s="43" t="s">
        <v>111</v>
      </c>
      <c r="B111" s="48" t="s">
        <v>86</v>
      </c>
      <c r="C111" s="48">
        <v>121</v>
      </c>
      <c r="D111" s="48">
        <v>0</v>
      </c>
      <c r="E111" s="48">
        <v>156</v>
      </c>
      <c r="F111" s="48">
        <v>192</v>
      </c>
      <c r="G111" s="48">
        <v>267</v>
      </c>
      <c r="H111" s="48">
        <v>0</v>
      </c>
      <c r="I111" s="48">
        <v>533</v>
      </c>
      <c r="J111" s="48">
        <v>325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1595</v>
      </c>
      <c r="Y111" s="43">
        <v>0</v>
      </c>
      <c r="Z111" s="43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</row>
    <row r="112" spans="1:34" x14ac:dyDescent="0.3">
      <c r="A112" s="43" t="s">
        <v>111</v>
      </c>
      <c r="B112" s="48" t="s">
        <v>87</v>
      </c>
      <c r="C112" s="48">
        <v>121</v>
      </c>
      <c r="D112" s="48">
        <v>78</v>
      </c>
      <c r="E112" s="48">
        <v>215</v>
      </c>
      <c r="F112" s="48">
        <v>0</v>
      </c>
      <c r="G112" s="48">
        <v>135</v>
      </c>
      <c r="H112" s="48">
        <v>0</v>
      </c>
      <c r="I112" s="48">
        <v>523</v>
      </c>
      <c r="J112" s="48">
        <v>373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1445</v>
      </c>
      <c r="Y112" s="43">
        <v>0</v>
      </c>
      <c r="Z112" s="43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</row>
    <row r="113" spans="1:34" x14ac:dyDescent="0.3">
      <c r="A113" s="43" t="s">
        <v>111</v>
      </c>
      <c r="B113" s="48" t="s">
        <v>88</v>
      </c>
      <c r="C113" s="48">
        <v>121</v>
      </c>
      <c r="D113" s="48">
        <v>312</v>
      </c>
      <c r="E113" s="48">
        <v>145</v>
      </c>
      <c r="F113" s="48">
        <v>0</v>
      </c>
      <c r="G113" s="48">
        <v>203</v>
      </c>
      <c r="H113" s="48">
        <v>0</v>
      </c>
      <c r="I113" s="48">
        <v>344</v>
      </c>
      <c r="J113" s="48">
        <v>294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1418</v>
      </c>
      <c r="Y113" s="43">
        <v>0</v>
      </c>
      <c r="Z113" s="43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</row>
    <row r="114" spans="1:34" x14ac:dyDescent="0.3">
      <c r="A114" s="43" t="s">
        <v>111</v>
      </c>
      <c r="B114" s="48" t="s">
        <v>89</v>
      </c>
      <c r="C114" s="48">
        <v>121</v>
      </c>
      <c r="D114" s="48">
        <v>486</v>
      </c>
      <c r="E114" s="48">
        <v>218</v>
      </c>
      <c r="F114" s="48">
        <v>164</v>
      </c>
      <c r="G114" s="48">
        <v>202</v>
      </c>
      <c r="H114" s="48">
        <v>0</v>
      </c>
      <c r="I114" s="48">
        <v>423</v>
      </c>
      <c r="J114" s="48">
        <v>240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26</v>
      </c>
      <c r="T114" s="48">
        <v>0</v>
      </c>
      <c r="U114" s="48">
        <v>0</v>
      </c>
      <c r="V114" s="48">
        <v>0</v>
      </c>
      <c r="W114" s="48">
        <v>0</v>
      </c>
      <c r="X114" s="48">
        <v>1880</v>
      </c>
      <c r="Y114" s="43">
        <v>0</v>
      </c>
      <c r="Z114" s="43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</row>
    <row r="115" spans="1:34" x14ac:dyDescent="0.3">
      <c r="A115" s="43" t="s">
        <v>111</v>
      </c>
      <c r="B115" s="48" t="s">
        <v>90</v>
      </c>
      <c r="C115" s="48">
        <v>121</v>
      </c>
      <c r="D115" s="48">
        <v>303</v>
      </c>
      <c r="E115" s="48">
        <v>265</v>
      </c>
      <c r="F115" s="48">
        <v>185</v>
      </c>
      <c r="G115" s="48">
        <v>163</v>
      </c>
      <c r="H115" s="48">
        <v>94</v>
      </c>
      <c r="I115" s="48">
        <v>612</v>
      </c>
      <c r="J115" s="48">
        <v>553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72</v>
      </c>
      <c r="T115" s="48">
        <v>0</v>
      </c>
      <c r="U115" s="48">
        <v>0</v>
      </c>
      <c r="V115" s="48">
        <v>0</v>
      </c>
      <c r="W115" s="48">
        <v>0</v>
      </c>
      <c r="X115" s="48">
        <v>2369</v>
      </c>
      <c r="Y115" s="43">
        <v>0</v>
      </c>
      <c r="Z115" s="43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</row>
    <row r="116" spans="1:34" x14ac:dyDescent="0.3">
      <c r="A116" s="43" t="s">
        <v>111</v>
      </c>
      <c r="B116" s="48" t="s">
        <v>91</v>
      </c>
      <c r="C116" s="48">
        <v>121</v>
      </c>
      <c r="D116" s="48">
        <v>600</v>
      </c>
      <c r="E116" s="48">
        <v>139</v>
      </c>
      <c r="F116" s="48">
        <v>234</v>
      </c>
      <c r="G116" s="48">
        <v>291</v>
      </c>
      <c r="H116" s="48">
        <v>399</v>
      </c>
      <c r="I116" s="48">
        <v>389</v>
      </c>
      <c r="J116" s="48">
        <v>804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2976</v>
      </c>
      <c r="Y116" s="43">
        <v>0</v>
      </c>
      <c r="Z116" s="43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</row>
    <row r="117" spans="1:34" x14ac:dyDescent="0.3">
      <c r="A117" s="43" t="s">
        <v>111</v>
      </c>
      <c r="B117" s="48" t="s">
        <v>92</v>
      </c>
      <c r="C117" s="48">
        <v>0</v>
      </c>
      <c r="D117" s="48">
        <v>376</v>
      </c>
      <c r="E117" s="48">
        <v>146</v>
      </c>
      <c r="F117" s="48">
        <v>0</v>
      </c>
      <c r="G117" s="48">
        <v>104</v>
      </c>
      <c r="H117" s="48">
        <v>185</v>
      </c>
      <c r="I117" s="48">
        <v>332</v>
      </c>
      <c r="J117" s="48">
        <v>590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1733</v>
      </c>
      <c r="Y117" s="43">
        <v>0</v>
      </c>
      <c r="Z117" s="43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</row>
    <row r="118" spans="1:34" x14ac:dyDescent="0.3">
      <c r="A118" s="43" t="s">
        <v>111</v>
      </c>
      <c r="B118" s="48" t="s">
        <v>93</v>
      </c>
      <c r="C118" s="48">
        <v>0</v>
      </c>
      <c r="D118" s="48">
        <v>304</v>
      </c>
      <c r="E118" s="48">
        <v>18</v>
      </c>
      <c r="F118" s="48">
        <v>0</v>
      </c>
      <c r="G118" s="48">
        <v>65</v>
      </c>
      <c r="H118" s="48">
        <v>289</v>
      </c>
      <c r="I118" s="48">
        <v>78</v>
      </c>
      <c r="J118" s="48">
        <v>495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17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1266</v>
      </c>
      <c r="Y118" s="43">
        <v>0</v>
      </c>
      <c r="Z118" s="43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opLeftCell="AC7" zoomScale="90" zoomScaleNormal="90" workbookViewId="0">
      <selection activeCell="AG30" sqref="AG30"/>
    </sheetView>
  </sheetViews>
  <sheetFormatPr defaultRowHeight="14.4" x14ac:dyDescent="0.3"/>
  <cols>
    <col min="2" max="2" width="16" customWidth="1"/>
    <col min="3" max="7" width="11.109375" bestFit="1" customWidth="1"/>
    <col min="8" max="8" width="10.109375" bestFit="1" customWidth="1"/>
    <col min="9" max="11" width="11.109375" bestFit="1" customWidth="1"/>
    <col min="14" max="14" width="16.21875" customWidth="1"/>
    <col min="26" max="26" width="16.5546875" customWidth="1"/>
    <col min="31" max="31" width="8.33203125" customWidth="1"/>
    <col min="32" max="32" width="1.33203125" customWidth="1"/>
  </cols>
  <sheetData>
    <row r="1" spans="1:38" ht="15" thickBot="1" x14ac:dyDescent="0.35"/>
    <row r="2" spans="1:38" ht="44.4" customHeight="1" thickTop="1" x14ac:dyDescent="0.3">
      <c r="A2" s="40" t="s">
        <v>117</v>
      </c>
      <c r="C2" s="120" t="s">
        <v>113</v>
      </c>
      <c r="D2" s="120"/>
      <c r="E2" s="120"/>
      <c r="F2" s="120" t="s">
        <v>114</v>
      </c>
      <c r="G2" s="120"/>
      <c r="H2" s="120"/>
      <c r="I2" s="120" t="s">
        <v>115</v>
      </c>
      <c r="J2" s="120"/>
      <c r="K2" s="53" t="s">
        <v>116</v>
      </c>
      <c r="M2" s="40" t="s">
        <v>118</v>
      </c>
      <c r="O2" s="120" t="s">
        <v>113</v>
      </c>
      <c r="P2" s="120"/>
      <c r="Q2" s="120"/>
      <c r="R2" s="120" t="s">
        <v>114</v>
      </c>
      <c r="S2" s="120"/>
      <c r="T2" s="120"/>
      <c r="U2" s="120" t="s">
        <v>115</v>
      </c>
      <c r="V2" s="120"/>
      <c r="W2" s="53" t="s">
        <v>116</v>
      </c>
      <c r="Y2" s="40" t="s">
        <v>120</v>
      </c>
      <c r="AA2" s="110" t="s">
        <v>121</v>
      </c>
      <c r="AB2" s="111"/>
      <c r="AC2" s="112"/>
      <c r="AD2" s="110" t="s">
        <v>122</v>
      </c>
      <c r="AE2" s="112"/>
      <c r="AF2" s="73"/>
      <c r="AG2" s="113" t="s">
        <v>124</v>
      </c>
      <c r="AH2" s="114"/>
      <c r="AI2" s="114"/>
      <c r="AJ2" s="114"/>
      <c r="AK2" s="114"/>
      <c r="AL2" s="115"/>
    </row>
    <row r="3" spans="1:38" ht="27.6" x14ac:dyDescent="0.3">
      <c r="A3" s="55" t="s">
        <v>112</v>
      </c>
      <c r="B3" s="54" t="s">
        <v>57</v>
      </c>
      <c r="C3" s="55" t="s">
        <v>59</v>
      </c>
      <c r="D3" s="55" t="s">
        <v>60</v>
      </c>
      <c r="E3" s="55" t="s">
        <v>61</v>
      </c>
      <c r="F3" s="55" t="s">
        <v>119</v>
      </c>
      <c r="G3" s="55" t="s">
        <v>63</v>
      </c>
      <c r="H3" s="55" t="s">
        <v>64</v>
      </c>
      <c r="I3" s="55" t="s">
        <v>65</v>
      </c>
      <c r="J3" s="55" t="s">
        <v>66</v>
      </c>
      <c r="K3" s="55" t="s">
        <v>67</v>
      </c>
      <c r="M3" s="55" t="s">
        <v>112</v>
      </c>
      <c r="N3" s="54" t="s">
        <v>57</v>
      </c>
      <c r="O3" s="55" t="s">
        <v>59</v>
      </c>
      <c r="P3" s="55" t="s">
        <v>60</v>
      </c>
      <c r="Q3" s="55" t="s">
        <v>61</v>
      </c>
      <c r="R3" s="55" t="s">
        <v>119</v>
      </c>
      <c r="S3" s="55" t="s">
        <v>63</v>
      </c>
      <c r="T3" s="55" t="s">
        <v>64</v>
      </c>
      <c r="U3" s="55" t="s">
        <v>65</v>
      </c>
      <c r="V3" s="55" t="s">
        <v>66</v>
      </c>
      <c r="W3" s="55" t="s">
        <v>67</v>
      </c>
      <c r="Y3" s="55" t="s">
        <v>112</v>
      </c>
      <c r="Z3" s="75" t="s">
        <v>57</v>
      </c>
      <c r="AA3" s="70" t="s">
        <v>59</v>
      </c>
      <c r="AB3" s="55" t="s">
        <v>60</v>
      </c>
      <c r="AC3" s="69" t="s">
        <v>61</v>
      </c>
      <c r="AD3" s="70" t="s">
        <v>119</v>
      </c>
      <c r="AE3" s="69" t="s">
        <v>63</v>
      </c>
      <c r="AF3" s="74"/>
      <c r="AG3" s="70" t="s">
        <v>59</v>
      </c>
      <c r="AH3" s="55" t="s">
        <v>60</v>
      </c>
      <c r="AI3" s="55" t="s">
        <v>61</v>
      </c>
      <c r="AJ3" s="55" t="s">
        <v>119</v>
      </c>
      <c r="AK3" s="55" t="s">
        <v>63</v>
      </c>
      <c r="AL3" s="69" t="s">
        <v>65</v>
      </c>
    </row>
    <row r="4" spans="1:38" x14ac:dyDescent="0.3">
      <c r="A4" s="60">
        <v>2011</v>
      </c>
      <c r="B4" s="59" t="s">
        <v>94</v>
      </c>
      <c r="C4" s="63">
        <f>SUM('CSD Raw1'!C7:C10)</f>
        <v>202929</v>
      </c>
      <c r="D4" s="63">
        <f>SUM('CSD Raw1'!D7:D10)</f>
        <v>156047</v>
      </c>
      <c r="E4" s="63">
        <f>SUM('CSD Raw1'!E7:E10)</f>
        <v>183545</v>
      </c>
      <c r="F4" s="63">
        <f>SUM('CSD Raw1'!F7:F10)</f>
        <v>105723</v>
      </c>
      <c r="G4" s="63">
        <f>SUM('CSD Raw1'!G7:G10)</f>
        <v>130317</v>
      </c>
      <c r="H4" s="63">
        <f>SUM('CSD Raw1'!H7:H10)</f>
        <v>0</v>
      </c>
      <c r="I4" s="63">
        <f>SUM('CSD Raw1'!I7:I10)</f>
        <v>218771</v>
      </c>
      <c r="J4" s="63">
        <f>SUM('CSD Raw1'!J7:J10)</f>
        <v>99148</v>
      </c>
      <c r="K4" s="63">
        <f>SUM('CSD Raw1'!K7:K10)</f>
        <v>149552</v>
      </c>
      <c r="M4" s="60">
        <v>2011</v>
      </c>
      <c r="N4" s="59" t="s">
        <v>94</v>
      </c>
      <c r="O4" s="52"/>
      <c r="P4" s="52"/>
      <c r="Q4" s="52"/>
      <c r="R4" s="52"/>
      <c r="S4" s="52"/>
      <c r="T4" s="52"/>
      <c r="U4" s="52"/>
      <c r="V4" s="52"/>
      <c r="W4" s="52"/>
      <c r="Y4" s="116">
        <v>2011</v>
      </c>
      <c r="Z4" s="94" t="s">
        <v>94</v>
      </c>
      <c r="AA4" s="104">
        <f>C4/SUM($C4:$E4)</f>
        <v>0.37404819352614921</v>
      </c>
      <c r="AB4" s="95">
        <f t="shared" ref="AB4:AC4" si="0">D4/SUM($C4:$E4)</f>
        <v>0.28763310544660942</v>
      </c>
      <c r="AC4" s="96">
        <f t="shared" si="0"/>
        <v>0.33831870102724132</v>
      </c>
      <c r="AD4" s="104">
        <f>F4/SUM($F4:$H4)</f>
        <v>0.44790289781392983</v>
      </c>
      <c r="AE4" s="96">
        <f>G4/SUM($F4:$H4)</f>
        <v>0.55209710218607011</v>
      </c>
      <c r="AF4" s="71"/>
      <c r="AG4" s="104">
        <f>C4/SUM($C4:$K4)</f>
        <v>0.16286018336607727</v>
      </c>
      <c r="AH4" s="97">
        <f t="shared" ref="AH4:AL4" si="1">D4/SUM($C4:$K4)</f>
        <v>0.12523514644888734</v>
      </c>
      <c r="AI4" s="97">
        <f t="shared" si="1"/>
        <v>0.14730360054958461</v>
      </c>
      <c r="AJ4" s="106">
        <f t="shared" si="1"/>
        <v>8.4847740667976429E-2</v>
      </c>
      <c r="AK4" s="97">
        <f t="shared" si="1"/>
        <v>0.10458559651758542</v>
      </c>
      <c r="AL4" s="98">
        <f t="shared" si="1"/>
        <v>0</v>
      </c>
    </row>
    <row r="5" spans="1:38" x14ac:dyDescent="0.3">
      <c r="A5" s="5">
        <v>2011</v>
      </c>
      <c r="B5" s="51" t="s">
        <v>95</v>
      </c>
      <c r="C5" s="52">
        <f>SUM('CSD Raw1'!C20:C23)</f>
        <v>113817</v>
      </c>
      <c r="D5" s="52">
        <f>SUM('CSD Raw1'!D20:D23)</f>
        <v>96852</v>
      </c>
      <c r="E5" s="52">
        <f>SUM('CSD Raw1'!E20:E23)</f>
        <v>111249</v>
      </c>
      <c r="F5" s="52">
        <f>SUM('CSD Raw1'!F20:F23)</f>
        <v>67138</v>
      </c>
      <c r="G5" s="52">
        <f>SUM('CSD Raw1'!G20:G23)</f>
        <v>84849</v>
      </c>
      <c r="H5" s="52">
        <f>SUM('CSD Raw1'!H20:H23)</f>
        <v>0</v>
      </c>
      <c r="I5" s="52">
        <f>SUM('CSD Raw1'!I20:I23)</f>
        <v>125031</v>
      </c>
      <c r="J5" s="52">
        <f>SUM('CSD Raw1'!J20:J23)</f>
        <v>65362</v>
      </c>
      <c r="K5" s="52">
        <f>SUM('CSD Raw1'!K20:K23)</f>
        <v>99248</v>
      </c>
      <c r="M5" s="5">
        <v>2011</v>
      </c>
      <c r="N5" s="51" t="s">
        <v>95</v>
      </c>
      <c r="O5" s="52"/>
      <c r="P5" s="52"/>
      <c r="Q5" s="52"/>
      <c r="R5" s="52"/>
      <c r="S5" s="52"/>
      <c r="T5" s="52"/>
      <c r="U5" s="52"/>
      <c r="V5" s="52"/>
      <c r="W5" s="52"/>
      <c r="Y5" s="117"/>
      <c r="Z5" s="76" t="s">
        <v>95</v>
      </c>
      <c r="AA5" s="78">
        <f t="shared" ref="AA5:AA21" si="2">C5/SUM($C5:$E5)</f>
        <v>0.35355898085847948</v>
      </c>
      <c r="AB5" s="79">
        <f t="shared" ref="AB5:AB21" si="3">D5/SUM($C5:$E5)</f>
        <v>0.30085922502003615</v>
      </c>
      <c r="AC5" s="80">
        <f t="shared" ref="AC5:AC21" si="4">E5/SUM($C5:$E5)</f>
        <v>0.34558179412148438</v>
      </c>
      <c r="AD5" s="78">
        <f t="shared" ref="AD5:AD21" si="5">F5/SUM($F5:$H5)</f>
        <v>0.4417351484008501</v>
      </c>
      <c r="AE5" s="80">
        <f t="shared" ref="AE5:AE21" si="6">G5/SUM($F5:$H5)</f>
        <v>0.55826485159914996</v>
      </c>
      <c r="AF5" s="72"/>
      <c r="AG5" s="86">
        <f t="shared" ref="AG5:AG21" si="7">C5/SUM($C5:$K5)</f>
        <v>0.14906371063432983</v>
      </c>
      <c r="AH5" s="90">
        <f t="shared" ref="AH5:AH21" si="8">D5/SUM($C5:$K5)</f>
        <v>0.12684500999284914</v>
      </c>
      <c r="AI5" s="90">
        <f t="shared" ref="AI5:AI21" si="9">E5/SUM($C5:$K5)</f>
        <v>0.14570045550628252</v>
      </c>
      <c r="AJ5" s="90">
        <f t="shared" ref="AJ5:AJ21" si="10">F5/SUM($C5:$K5)</f>
        <v>8.792921448085643E-2</v>
      </c>
      <c r="AK5" s="90">
        <f t="shared" ref="AK5:AK21" si="11">G5/SUM($C5:$K5)</f>
        <v>0.11112493549831969</v>
      </c>
      <c r="AL5" s="87">
        <f t="shared" ref="AL5:AL21" si="12">H5/SUM($C5:$K5)</f>
        <v>0</v>
      </c>
    </row>
    <row r="6" spans="1:38" x14ac:dyDescent="0.3">
      <c r="A6" s="5">
        <v>2011</v>
      </c>
      <c r="B6" s="51" t="s">
        <v>96</v>
      </c>
      <c r="C6" s="52">
        <f>SUM('CSD Raw1'!C33:C36)</f>
        <v>1179</v>
      </c>
      <c r="D6" s="52">
        <f>SUM('CSD Raw1'!D33:D36)</f>
        <v>899</v>
      </c>
      <c r="E6" s="52">
        <f>SUM('CSD Raw1'!E33:E36)</f>
        <v>1116</v>
      </c>
      <c r="F6" s="52">
        <f>SUM('CSD Raw1'!F33:F36)</f>
        <v>750</v>
      </c>
      <c r="G6" s="52">
        <f>SUM('CSD Raw1'!G33:G36)</f>
        <v>887</v>
      </c>
      <c r="H6" s="52">
        <f>SUM('CSD Raw1'!H33:H36)</f>
        <v>0</v>
      </c>
      <c r="I6" s="52">
        <f>SUM('CSD Raw1'!I33:I36)</f>
        <v>1138</v>
      </c>
      <c r="J6" s="52">
        <f>SUM('CSD Raw1'!J33:J36)</f>
        <v>598</v>
      </c>
      <c r="K6" s="52">
        <f>SUM('CSD Raw1'!K33:K36)</f>
        <v>909</v>
      </c>
      <c r="M6" s="5">
        <v>2011</v>
      </c>
      <c r="N6" s="51" t="s">
        <v>96</v>
      </c>
      <c r="O6" s="52"/>
      <c r="P6" s="52"/>
      <c r="Q6" s="52"/>
      <c r="R6" s="52"/>
      <c r="S6" s="52"/>
      <c r="T6" s="52"/>
      <c r="U6" s="52"/>
      <c r="V6" s="52"/>
      <c r="W6" s="52"/>
      <c r="Y6" s="117"/>
      <c r="Z6" s="76" t="s">
        <v>96</v>
      </c>
      <c r="AA6" s="78">
        <f t="shared" si="2"/>
        <v>0.36912961803381339</v>
      </c>
      <c r="AB6" s="79">
        <f t="shared" si="3"/>
        <v>0.28146524733876016</v>
      </c>
      <c r="AC6" s="80">
        <f t="shared" si="4"/>
        <v>0.34940513462742645</v>
      </c>
      <c r="AD6" s="78">
        <f t="shared" si="5"/>
        <v>0.45815516188149052</v>
      </c>
      <c r="AE6" s="80">
        <f t="shared" si="6"/>
        <v>0.54184483811850948</v>
      </c>
      <c r="AF6" s="72"/>
      <c r="AG6" s="86">
        <f t="shared" si="7"/>
        <v>0.15770465489566612</v>
      </c>
      <c r="AH6" s="90">
        <f t="shared" si="8"/>
        <v>0.12025147137506688</v>
      </c>
      <c r="AI6" s="90">
        <f t="shared" si="9"/>
        <v>0.1492776886035313</v>
      </c>
      <c r="AJ6" s="90">
        <f t="shared" si="10"/>
        <v>0.10032102728731943</v>
      </c>
      <c r="AK6" s="90">
        <f t="shared" si="11"/>
        <v>0.11864633493846977</v>
      </c>
      <c r="AL6" s="87">
        <f t="shared" si="12"/>
        <v>0</v>
      </c>
    </row>
    <row r="7" spans="1:38" x14ac:dyDescent="0.3">
      <c r="A7" s="5">
        <v>2011</v>
      </c>
      <c r="B7" s="51" t="s">
        <v>99</v>
      </c>
      <c r="C7" s="52">
        <f>SUM('CSD Raw1'!C46:C49)</f>
        <v>45980</v>
      </c>
      <c r="D7" s="52">
        <f>SUM('CSD Raw1'!D46:D49)</f>
        <v>25190</v>
      </c>
      <c r="E7" s="52">
        <f>SUM('CSD Raw1'!E46:E49)</f>
        <v>37421</v>
      </c>
      <c r="F7" s="52">
        <f>SUM('CSD Raw1'!F46:F49)</f>
        <v>31623</v>
      </c>
      <c r="G7" s="52">
        <f>SUM('CSD Raw1'!G46:G49)</f>
        <v>31073</v>
      </c>
      <c r="H7" s="52">
        <f>SUM('CSD Raw1'!H46:H49)</f>
        <v>0</v>
      </c>
      <c r="I7" s="52">
        <f>SUM('CSD Raw1'!I46:I49)</f>
        <v>35420</v>
      </c>
      <c r="J7" s="52">
        <f>SUM('CSD Raw1'!J46:J49)</f>
        <v>19333</v>
      </c>
      <c r="K7" s="52">
        <f>SUM('CSD Raw1'!K46:K49)</f>
        <v>38677</v>
      </c>
      <c r="M7" s="5">
        <v>2011</v>
      </c>
      <c r="N7" s="51" t="s">
        <v>99</v>
      </c>
      <c r="O7" s="52"/>
      <c r="P7" s="52"/>
      <c r="Q7" s="52"/>
      <c r="R7" s="52"/>
      <c r="S7" s="52"/>
      <c r="T7" s="52"/>
      <c r="U7" s="52"/>
      <c r="V7" s="52"/>
      <c r="W7" s="52"/>
      <c r="Y7" s="117"/>
      <c r="Z7" s="76" t="s">
        <v>99</v>
      </c>
      <c r="AA7" s="78">
        <f t="shared" si="2"/>
        <v>0.42342367231170169</v>
      </c>
      <c r="AB7" s="79">
        <f t="shared" si="3"/>
        <v>0.23197134200808539</v>
      </c>
      <c r="AC7" s="80">
        <f t="shared" si="4"/>
        <v>0.34460498568021292</v>
      </c>
      <c r="AD7" s="78">
        <f t="shared" si="5"/>
        <v>0.50438624473650628</v>
      </c>
      <c r="AE7" s="80">
        <f t="shared" si="6"/>
        <v>0.49561375526349366</v>
      </c>
      <c r="AF7" s="72"/>
      <c r="AG7" s="86">
        <f t="shared" si="7"/>
        <v>0.17369492703528674</v>
      </c>
      <c r="AH7" s="90">
        <f t="shared" si="8"/>
        <v>9.5158225576747996E-2</v>
      </c>
      <c r="AI7" s="90">
        <f t="shared" si="9"/>
        <v>0.14136228500625195</v>
      </c>
      <c r="AJ7" s="90">
        <f t="shared" si="10"/>
        <v>0.11945964936139349</v>
      </c>
      <c r="AK7" s="90">
        <f t="shared" si="11"/>
        <v>0.11738195884661733</v>
      </c>
      <c r="AL7" s="87">
        <f t="shared" si="12"/>
        <v>0</v>
      </c>
    </row>
    <row r="8" spans="1:38" x14ac:dyDescent="0.3">
      <c r="A8" s="5">
        <v>2011</v>
      </c>
      <c r="B8" s="51" t="s">
        <v>101</v>
      </c>
      <c r="C8" s="52">
        <f>SUM('CSD Raw1'!C59:C62)</f>
        <v>29878</v>
      </c>
      <c r="D8" s="52">
        <f>SUM('CSD Raw1'!D59:D62)</f>
        <v>1</v>
      </c>
      <c r="E8" s="52">
        <f>SUM('CSD Raw1'!E59:E62)</f>
        <v>22592</v>
      </c>
      <c r="F8" s="52">
        <f>SUM('CSD Raw1'!F59:F62)</f>
        <v>0</v>
      </c>
      <c r="G8" s="52">
        <f>SUM('CSD Raw1'!G59:G62)</f>
        <v>32</v>
      </c>
      <c r="H8" s="52">
        <f>SUM('CSD Raw1'!H59:H62)</f>
        <v>0</v>
      </c>
      <c r="I8" s="52">
        <f>SUM('CSD Raw1'!I59:I62)</f>
        <v>15377</v>
      </c>
      <c r="J8" s="52">
        <f>SUM('CSD Raw1'!J59:J62)</f>
        <v>2</v>
      </c>
      <c r="K8" s="52">
        <f>SUM('CSD Raw1'!K59:K62)</f>
        <v>21</v>
      </c>
      <c r="M8" s="5">
        <v>2011</v>
      </c>
      <c r="N8" s="51" t="s">
        <v>101</v>
      </c>
      <c r="O8" s="52"/>
      <c r="P8" s="52"/>
      <c r="Q8" s="52"/>
      <c r="R8" s="52"/>
      <c r="S8" s="52"/>
      <c r="T8" s="52"/>
      <c r="U8" s="52"/>
      <c r="V8" s="52"/>
      <c r="W8" s="52"/>
      <c r="Y8" s="117"/>
      <c r="Z8" s="76" t="s">
        <v>101</v>
      </c>
      <c r="AA8" s="78">
        <f t="shared" si="2"/>
        <v>0.56941929827904936</v>
      </c>
      <c r="AB8" s="79">
        <f t="shared" si="3"/>
        <v>1.9058146404680682E-5</v>
      </c>
      <c r="AC8" s="80">
        <f t="shared" si="4"/>
        <v>0.43056164357454596</v>
      </c>
      <c r="AD8" s="78">
        <f t="shared" si="5"/>
        <v>0</v>
      </c>
      <c r="AE8" s="80">
        <f t="shared" si="6"/>
        <v>1</v>
      </c>
      <c r="AF8" s="72"/>
      <c r="AG8" s="86">
        <f t="shared" si="7"/>
        <v>0.44001001428508313</v>
      </c>
      <c r="AH8" s="90">
        <f t="shared" si="8"/>
        <v>1.4726889828137195E-5</v>
      </c>
      <c r="AI8" s="90">
        <f t="shared" si="9"/>
        <v>0.33270989499727555</v>
      </c>
      <c r="AJ8" s="90">
        <f t="shared" si="10"/>
        <v>0</v>
      </c>
      <c r="AK8" s="90">
        <f t="shared" si="11"/>
        <v>4.7126047450039024E-4</v>
      </c>
      <c r="AL8" s="87">
        <f t="shared" si="12"/>
        <v>0</v>
      </c>
    </row>
    <row r="9" spans="1:38" x14ac:dyDescent="0.3">
      <c r="A9" s="5">
        <v>2011</v>
      </c>
      <c r="B9" s="51" t="s">
        <v>100</v>
      </c>
      <c r="C9" s="52">
        <f>SUM('CSD Raw1'!C72:C75)</f>
        <v>8099</v>
      </c>
      <c r="D9" s="52">
        <f>SUM('CSD Raw1'!D72:D75)</f>
        <v>13884</v>
      </c>
      <c r="E9" s="52">
        <f>SUM('CSD Raw1'!E72:E75)</f>
        <v>6553</v>
      </c>
      <c r="F9" s="52">
        <f>SUM('CSD Raw1'!F72:F75)</f>
        <v>4193</v>
      </c>
      <c r="G9" s="52">
        <f>SUM('CSD Raw1'!G72:G75)</f>
        <v>9436</v>
      </c>
      <c r="H9" s="52">
        <f>SUM('CSD Raw1'!H72:H75)</f>
        <v>0</v>
      </c>
      <c r="I9" s="52">
        <f>SUM('CSD Raw1'!I72:I75)</f>
        <v>25024</v>
      </c>
      <c r="J9" s="52">
        <f>SUM('CSD Raw1'!J72:J75)</f>
        <v>9966</v>
      </c>
      <c r="K9" s="52">
        <f>SUM('CSD Raw1'!K72:K75)</f>
        <v>8297</v>
      </c>
      <c r="M9" s="5">
        <v>2011</v>
      </c>
      <c r="N9" s="51" t="s">
        <v>100</v>
      </c>
      <c r="O9" s="52"/>
      <c r="P9" s="52"/>
      <c r="Q9" s="52"/>
      <c r="R9" s="52"/>
      <c r="S9" s="52"/>
      <c r="T9" s="52"/>
      <c r="U9" s="52"/>
      <c r="V9" s="52"/>
      <c r="W9" s="52"/>
      <c r="Y9" s="117"/>
      <c r="Z9" s="76" t="s">
        <v>100</v>
      </c>
      <c r="AA9" s="78">
        <f t="shared" si="2"/>
        <v>0.28381693299691618</v>
      </c>
      <c r="AB9" s="79">
        <f t="shared" si="3"/>
        <v>0.48654331370899917</v>
      </c>
      <c r="AC9" s="80">
        <f t="shared" si="4"/>
        <v>0.22963975329408468</v>
      </c>
      <c r="AD9" s="78">
        <f t="shared" si="5"/>
        <v>0.30765279917822291</v>
      </c>
      <c r="AE9" s="80">
        <f t="shared" si="6"/>
        <v>0.69234720082177714</v>
      </c>
      <c r="AF9" s="72"/>
      <c r="AG9" s="86">
        <f t="shared" si="7"/>
        <v>9.4778355099939149E-2</v>
      </c>
      <c r="AH9" s="90">
        <f t="shared" si="8"/>
        <v>0.16247718017132426</v>
      </c>
      <c r="AI9" s="90">
        <f t="shared" si="9"/>
        <v>7.6686326826756537E-2</v>
      </c>
      <c r="AJ9" s="90">
        <f t="shared" si="10"/>
        <v>4.9068482890979731E-2</v>
      </c>
      <c r="AK9" s="90">
        <f t="shared" si="11"/>
        <v>0.11042456583813134</v>
      </c>
      <c r="AL9" s="87">
        <f t="shared" si="12"/>
        <v>0</v>
      </c>
    </row>
    <row r="10" spans="1:38" x14ac:dyDescent="0.3">
      <c r="A10" s="5">
        <v>2011</v>
      </c>
      <c r="B10" s="51" t="s">
        <v>104</v>
      </c>
      <c r="C10" s="52">
        <f>SUM('CSD Raw1'!C85:C88)</f>
        <v>4538</v>
      </c>
      <c r="D10" s="52">
        <f>SUM('CSD Raw1'!D85:D88)</f>
        <v>5985</v>
      </c>
      <c r="E10" s="52">
        <f>SUM('CSD Raw1'!E85:E88)</f>
        <v>4736</v>
      </c>
      <c r="F10" s="52">
        <f>SUM('CSD Raw1'!F85:F88)</f>
        <v>2412</v>
      </c>
      <c r="G10" s="52">
        <f>SUM('CSD Raw1'!G85:G88)</f>
        <v>4121</v>
      </c>
      <c r="H10" s="52">
        <f>SUM('CSD Raw1'!H85:H88)</f>
        <v>0</v>
      </c>
      <c r="I10" s="52">
        <f>SUM('CSD Raw1'!I85:I88)</f>
        <v>13823</v>
      </c>
      <c r="J10" s="52">
        <f>SUM('CSD Raw1'!J85:J88)</f>
        <v>3172</v>
      </c>
      <c r="K10" s="52">
        <f>SUM('CSD Raw1'!K85:K88)</f>
        <v>3308</v>
      </c>
      <c r="M10" s="5">
        <v>2011</v>
      </c>
      <c r="N10" s="51" t="s">
        <v>104</v>
      </c>
      <c r="O10" s="52"/>
      <c r="P10" s="52"/>
      <c r="Q10" s="52"/>
      <c r="R10" s="52"/>
      <c r="S10" s="52"/>
      <c r="T10" s="52"/>
      <c r="U10" s="52"/>
      <c r="V10" s="52"/>
      <c r="W10" s="52"/>
      <c r="Y10" s="117"/>
      <c r="Z10" s="76" t="s">
        <v>104</v>
      </c>
      <c r="AA10" s="78">
        <f t="shared" si="2"/>
        <v>0.29739825676649845</v>
      </c>
      <c r="AB10" s="79">
        <f t="shared" si="3"/>
        <v>0.39222753784651682</v>
      </c>
      <c r="AC10" s="80">
        <f t="shared" si="4"/>
        <v>0.31037420538698474</v>
      </c>
      <c r="AD10" s="78">
        <f t="shared" si="5"/>
        <v>0.36920251033215978</v>
      </c>
      <c r="AE10" s="80">
        <f t="shared" si="6"/>
        <v>0.63079748966784022</v>
      </c>
      <c r="AF10" s="72"/>
      <c r="AG10" s="86">
        <f t="shared" si="7"/>
        <v>0.10780377717068536</v>
      </c>
      <c r="AH10" s="90">
        <f t="shared" si="8"/>
        <v>0.1421784059864592</v>
      </c>
      <c r="AI10" s="90">
        <f t="shared" si="9"/>
        <v>0.1125074236845231</v>
      </c>
      <c r="AJ10" s="90">
        <f t="shared" si="10"/>
        <v>5.7298966623114386E-2</v>
      </c>
      <c r="AK10" s="90">
        <f t="shared" si="11"/>
        <v>9.7897612543057372E-2</v>
      </c>
      <c r="AL10" s="87">
        <f t="shared" si="12"/>
        <v>0</v>
      </c>
    </row>
    <row r="11" spans="1:38" x14ac:dyDescent="0.3">
      <c r="A11" s="5">
        <v>2011</v>
      </c>
      <c r="B11" s="51" t="s">
        <v>110</v>
      </c>
      <c r="C11" s="52">
        <f>SUM('CSD Raw1'!C98:C101)</f>
        <v>132</v>
      </c>
      <c r="D11" s="52">
        <f>SUM('CSD Raw1'!D98:D101)</f>
        <v>13262</v>
      </c>
      <c r="E11" s="52">
        <f>SUM('CSD Raw1'!E98:E101)</f>
        <v>262</v>
      </c>
      <c r="F11" s="52">
        <f>SUM('CSD Raw1'!F98:F101)</f>
        <v>0</v>
      </c>
      <c r="G11" s="52">
        <f>SUM('CSD Raw1'!G98:G101)</f>
        <v>0</v>
      </c>
      <c r="H11" s="52">
        <f>SUM('CSD Raw1'!H98:H101)</f>
        <v>0</v>
      </c>
      <c r="I11" s="52">
        <f>SUM('CSD Raw1'!I98:I101)</f>
        <v>2272</v>
      </c>
      <c r="J11" s="52">
        <f>SUM('CSD Raw1'!J98:J101)</f>
        <v>81</v>
      </c>
      <c r="K11" s="52">
        <f>SUM('CSD Raw1'!K98:K101)</f>
        <v>0</v>
      </c>
      <c r="M11" s="5">
        <v>2011</v>
      </c>
      <c r="N11" s="51" t="s">
        <v>110</v>
      </c>
      <c r="O11" s="52"/>
      <c r="P11" s="52"/>
      <c r="Q11" s="52"/>
      <c r="R11" s="52"/>
      <c r="S11" s="52"/>
      <c r="T11" s="52"/>
      <c r="U11" s="52"/>
      <c r="V11" s="52"/>
      <c r="W11" s="52"/>
      <c r="Y11" s="117"/>
      <c r="Z11" s="76" t="s">
        <v>110</v>
      </c>
      <c r="AA11" s="78">
        <f t="shared" si="2"/>
        <v>9.6660808435852369E-3</v>
      </c>
      <c r="AB11" s="79">
        <f t="shared" si="3"/>
        <v>0.97114821323960165</v>
      </c>
      <c r="AC11" s="80">
        <f t="shared" si="4"/>
        <v>1.9185705916813123E-2</v>
      </c>
      <c r="AD11" s="88" t="s">
        <v>123</v>
      </c>
      <c r="AE11" s="89" t="s">
        <v>123</v>
      </c>
      <c r="AF11" s="72"/>
      <c r="AG11" s="86">
        <f t="shared" si="7"/>
        <v>8.2453619838840659E-3</v>
      </c>
      <c r="AH11" s="90">
        <f t="shared" si="8"/>
        <v>0.82840901992629146</v>
      </c>
      <c r="AI11" s="90">
        <f t="shared" si="9"/>
        <v>1.6365794240739584E-2</v>
      </c>
      <c r="AJ11" s="90">
        <f t="shared" si="10"/>
        <v>0</v>
      </c>
      <c r="AK11" s="90">
        <f t="shared" si="11"/>
        <v>0</v>
      </c>
      <c r="AL11" s="87">
        <f t="shared" si="12"/>
        <v>0</v>
      </c>
    </row>
    <row r="12" spans="1:38" ht="15" thickBot="1" x14ac:dyDescent="0.35">
      <c r="A12" s="56">
        <v>2011</v>
      </c>
      <c r="B12" s="57" t="s">
        <v>111</v>
      </c>
      <c r="C12" s="58">
        <f>SUM('CSD Raw1'!C111:C114)</f>
        <v>484</v>
      </c>
      <c r="D12" s="58">
        <f>SUM('CSD Raw1'!D111:D114)</f>
        <v>876</v>
      </c>
      <c r="E12" s="58">
        <f>SUM('CSD Raw1'!E111:E114)</f>
        <v>734</v>
      </c>
      <c r="F12" s="58">
        <f>SUM('CSD Raw1'!F111:F114)</f>
        <v>356</v>
      </c>
      <c r="G12" s="58">
        <f>SUM('CSD Raw1'!G111:G114)</f>
        <v>807</v>
      </c>
      <c r="H12" s="58">
        <f>SUM('CSD Raw1'!H111:H114)</f>
        <v>0</v>
      </c>
      <c r="I12" s="58">
        <f>SUM('CSD Raw1'!I111:I114)</f>
        <v>1823</v>
      </c>
      <c r="J12" s="58">
        <f>SUM('CSD Raw1'!J111:J114)</f>
        <v>1232</v>
      </c>
      <c r="K12" s="58">
        <f>SUM('CSD Raw1'!K111:K114)</f>
        <v>0</v>
      </c>
      <c r="M12" s="56">
        <v>2011</v>
      </c>
      <c r="N12" s="57" t="s">
        <v>111</v>
      </c>
      <c r="O12" s="58"/>
      <c r="P12" s="58"/>
      <c r="Q12" s="58"/>
      <c r="R12" s="58"/>
      <c r="S12" s="58"/>
      <c r="T12" s="58"/>
      <c r="U12" s="58"/>
      <c r="V12" s="58"/>
      <c r="W12" s="58"/>
      <c r="Y12" s="118"/>
      <c r="Z12" s="77" t="s">
        <v>111</v>
      </c>
      <c r="AA12" s="81">
        <f t="shared" si="2"/>
        <v>0.23113658070678128</v>
      </c>
      <c r="AB12" s="82">
        <f t="shared" si="3"/>
        <v>0.41833810888252149</v>
      </c>
      <c r="AC12" s="83">
        <f t="shared" si="4"/>
        <v>0.35052531041069723</v>
      </c>
      <c r="AD12" s="81">
        <f t="shared" si="5"/>
        <v>0.30610490111779881</v>
      </c>
      <c r="AE12" s="83">
        <f t="shared" si="6"/>
        <v>0.69389509888220124</v>
      </c>
      <c r="AF12" s="72"/>
      <c r="AG12" s="91">
        <f t="shared" si="7"/>
        <v>7.6679340937896065E-2</v>
      </c>
      <c r="AH12" s="92">
        <f t="shared" si="8"/>
        <v>0.13878326996197718</v>
      </c>
      <c r="AI12" s="92">
        <f t="shared" si="9"/>
        <v>0.11628643852978454</v>
      </c>
      <c r="AJ12" s="92">
        <f t="shared" si="10"/>
        <v>5.6400506970849175E-2</v>
      </c>
      <c r="AK12" s="92">
        <f t="shared" si="11"/>
        <v>0.12785171102661597</v>
      </c>
      <c r="AL12" s="93">
        <f t="shared" si="12"/>
        <v>0</v>
      </c>
    </row>
    <row r="13" spans="1:38" ht="15" thickTop="1" x14ac:dyDescent="0.3">
      <c r="A13" s="61">
        <v>2012</v>
      </c>
      <c r="B13" s="62" t="s">
        <v>94</v>
      </c>
      <c r="C13" s="65">
        <f>SUM('CSD Raw1'!C11:C14)</f>
        <v>194453</v>
      </c>
      <c r="D13" s="67">
        <f>SUM('CSD Raw1'!D11:D14)</f>
        <v>284707</v>
      </c>
      <c r="E13" s="67">
        <f>SUM('CSD Raw1'!E11:E14)</f>
        <v>210491</v>
      </c>
      <c r="F13" s="67">
        <f>SUM('CSD Raw1'!F11:F14)</f>
        <v>178069</v>
      </c>
      <c r="G13" s="67">
        <f>SUM('CSD Raw1'!G11:G14)</f>
        <v>118968</v>
      </c>
      <c r="H13" s="67">
        <f>SUM('CSD Raw1'!H11:H14)</f>
        <v>47684</v>
      </c>
      <c r="I13" s="67">
        <f>SUM('CSD Raw1'!I11:I14)</f>
        <v>211006</v>
      </c>
      <c r="J13" s="67">
        <f>SUM('CSD Raw1'!J11:J14)</f>
        <v>159989</v>
      </c>
      <c r="K13" s="67">
        <f>SUM('CSD Raw1'!K11:K14)</f>
        <v>65632</v>
      </c>
      <c r="M13" s="61">
        <v>2012</v>
      </c>
      <c r="N13" s="62" t="s">
        <v>94</v>
      </c>
      <c r="O13" s="67">
        <v>100</v>
      </c>
      <c r="P13" s="67">
        <f>(D13/$C13)*$O13</f>
        <v>146.41430062791522</v>
      </c>
      <c r="Q13" s="67">
        <f t="shared" ref="Q13:W16" si="13">(E13/$C13)*$O13</f>
        <v>108.24775138465337</v>
      </c>
      <c r="R13" s="67">
        <f t="shared" si="13"/>
        <v>91.574313587345017</v>
      </c>
      <c r="S13" s="67">
        <f t="shared" si="13"/>
        <v>61.180850899703266</v>
      </c>
      <c r="T13" s="67">
        <f t="shared" si="13"/>
        <v>24.522121026674824</v>
      </c>
      <c r="U13" s="67">
        <f t="shared" si="13"/>
        <v>108.51259687430897</v>
      </c>
      <c r="V13" s="67">
        <f t="shared" si="13"/>
        <v>82.276436979630034</v>
      </c>
      <c r="W13" s="67">
        <f t="shared" si="13"/>
        <v>33.752114906944094</v>
      </c>
      <c r="Y13" s="119">
        <v>2012</v>
      </c>
      <c r="Z13" s="99" t="s">
        <v>94</v>
      </c>
      <c r="AA13" s="105">
        <f t="shared" si="2"/>
        <v>0.28195855584926288</v>
      </c>
      <c r="AB13" s="100">
        <f t="shared" si="3"/>
        <v>0.41282764760726803</v>
      </c>
      <c r="AC13" s="101">
        <f t="shared" si="4"/>
        <v>0.30521379654346908</v>
      </c>
      <c r="AD13" s="105">
        <f t="shared" si="5"/>
        <v>0.51655976862448183</v>
      </c>
      <c r="AE13" s="101">
        <f t="shared" si="6"/>
        <v>0.34511387469866933</v>
      </c>
      <c r="AF13" s="71"/>
      <c r="AG13" s="105">
        <f t="shared" si="7"/>
        <v>0.13219111637737346</v>
      </c>
      <c r="AH13" s="102">
        <f t="shared" si="8"/>
        <v>0.19354669853616488</v>
      </c>
      <c r="AI13" s="102">
        <f t="shared" si="9"/>
        <v>0.14309391100877702</v>
      </c>
      <c r="AJ13" s="107">
        <f t="shared" si="10"/>
        <v>0.12105310744602818</v>
      </c>
      <c r="AK13" s="102">
        <f t="shared" si="11"/>
        <v>8.0875649813494099E-2</v>
      </c>
      <c r="AL13" s="103">
        <f t="shared" si="12"/>
        <v>3.241606554457209E-2</v>
      </c>
    </row>
    <row r="14" spans="1:38" x14ac:dyDescent="0.3">
      <c r="A14" s="5">
        <v>2012</v>
      </c>
      <c r="B14" s="51" t="s">
        <v>95</v>
      </c>
      <c r="C14" s="64">
        <f>SUM('CSD Raw1'!C24:C27)</f>
        <v>104837</v>
      </c>
      <c r="D14" s="52">
        <f>SUM('CSD Raw1'!D24:D27)</f>
        <v>189342</v>
      </c>
      <c r="E14" s="52">
        <f>SUM('CSD Raw1'!E24:E27)</f>
        <v>142918</v>
      </c>
      <c r="F14" s="52">
        <f>SUM('CSD Raw1'!F24:F27)</f>
        <v>112466</v>
      </c>
      <c r="G14" s="52">
        <f>SUM('CSD Raw1'!G24:G27)</f>
        <v>75149</v>
      </c>
      <c r="H14" s="52">
        <f>SUM('CSD Raw1'!H24:H27)</f>
        <v>28273</v>
      </c>
      <c r="I14" s="52">
        <f>SUM('CSD Raw1'!I24:I27)</f>
        <v>126463</v>
      </c>
      <c r="J14" s="52">
        <f>SUM('CSD Raw1'!J24:J27)</f>
        <v>102778</v>
      </c>
      <c r="K14" s="52">
        <f>SUM('CSD Raw1'!K24:K27)</f>
        <v>46610</v>
      </c>
      <c r="M14" s="5">
        <v>2012</v>
      </c>
      <c r="N14" s="51" t="s">
        <v>95</v>
      </c>
      <c r="O14" s="63">
        <v>100</v>
      </c>
      <c r="P14" s="52">
        <f t="shared" ref="P14:P16" si="14">(D14/$C14)*$O14</f>
        <v>180.60608372998084</v>
      </c>
      <c r="Q14" s="52">
        <f t="shared" si="13"/>
        <v>136.32400774535708</v>
      </c>
      <c r="R14" s="52">
        <f t="shared" si="13"/>
        <v>107.27701097894825</v>
      </c>
      <c r="S14" s="52">
        <f t="shared" si="13"/>
        <v>71.68175357936606</v>
      </c>
      <c r="T14" s="52">
        <f t="shared" si="13"/>
        <v>26.968532102215821</v>
      </c>
      <c r="U14" s="52">
        <f t="shared" si="13"/>
        <v>120.62821332163263</v>
      </c>
      <c r="V14" s="52">
        <f t="shared" si="13"/>
        <v>98.035998740902542</v>
      </c>
      <c r="W14" s="52">
        <f t="shared" si="13"/>
        <v>44.459494262521822</v>
      </c>
      <c r="Y14" s="117"/>
      <c r="Z14" s="76" t="s">
        <v>95</v>
      </c>
      <c r="AA14" s="84">
        <f t="shared" si="2"/>
        <v>0.23984836317796737</v>
      </c>
      <c r="AB14" s="79">
        <f t="shared" si="3"/>
        <v>0.43318073562618825</v>
      </c>
      <c r="AC14" s="80">
        <f t="shared" si="4"/>
        <v>0.32697090119584438</v>
      </c>
      <c r="AD14" s="78">
        <f t="shared" si="5"/>
        <v>0.52094604609797668</v>
      </c>
      <c r="AE14" s="80">
        <f t="shared" si="6"/>
        <v>0.34809252945971986</v>
      </c>
      <c r="AF14" s="72"/>
      <c r="AG14" s="86">
        <f t="shared" si="7"/>
        <v>0.11286922556834576</v>
      </c>
      <c r="AH14" s="90">
        <f t="shared" si="8"/>
        <v>0.20384868803534748</v>
      </c>
      <c r="AI14" s="90">
        <f t="shared" si="9"/>
        <v>0.15386785180591622</v>
      </c>
      <c r="AJ14" s="90">
        <f t="shared" si="10"/>
        <v>0.12108273150480817</v>
      </c>
      <c r="AK14" s="90">
        <f t="shared" si="11"/>
        <v>8.0906640138840441E-2</v>
      </c>
      <c r="AL14" s="87">
        <f t="shared" si="12"/>
        <v>3.0439173330921714E-2</v>
      </c>
    </row>
    <row r="15" spans="1:38" x14ac:dyDescent="0.3">
      <c r="A15" s="5">
        <v>2012</v>
      </c>
      <c r="B15" s="51" t="s">
        <v>96</v>
      </c>
      <c r="C15" s="52">
        <f>SUM('CSD Raw1'!C37:C40)</f>
        <v>1203</v>
      </c>
      <c r="D15" s="52">
        <f>SUM('CSD Raw1'!D37:D40)</f>
        <v>1706</v>
      </c>
      <c r="E15" s="52">
        <f>SUM('CSD Raw1'!E37:E40)</f>
        <v>1269</v>
      </c>
      <c r="F15" s="52">
        <f>SUM('CSD Raw1'!F37:F40)</f>
        <v>1181</v>
      </c>
      <c r="G15" s="52">
        <f>SUM('CSD Raw1'!G37:G40)</f>
        <v>753</v>
      </c>
      <c r="H15" s="52">
        <f>SUM('CSD Raw1'!H37:H40)</f>
        <v>320</v>
      </c>
      <c r="I15" s="52">
        <f>SUM('CSD Raw1'!I37:I40)</f>
        <v>1165</v>
      </c>
      <c r="J15" s="52">
        <f>SUM('CSD Raw1'!J37:J40)</f>
        <v>886</v>
      </c>
      <c r="K15" s="52">
        <f>SUM('CSD Raw1'!K37:K40)</f>
        <v>423</v>
      </c>
      <c r="M15" s="5">
        <v>2012</v>
      </c>
      <c r="N15" s="51" t="s">
        <v>96</v>
      </c>
      <c r="O15" s="63">
        <v>100</v>
      </c>
      <c r="P15" s="52">
        <f t="shared" si="14"/>
        <v>141.81213632585204</v>
      </c>
      <c r="Q15" s="52">
        <f t="shared" si="13"/>
        <v>105.4862842892768</v>
      </c>
      <c r="R15" s="52">
        <f t="shared" si="13"/>
        <v>98.171238570241059</v>
      </c>
      <c r="S15" s="52">
        <f t="shared" si="13"/>
        <v>62.593516209476306</v>
      </c>
      <c r="T15" s="52">
        <f t="shared" si="13"/>
        <v>26.60016625103907</v>
      </c>
      <c r="U15" s="52">
        <f t="shared" si="13"/>
        <v>96.841230257689119</v>
      </c>
      <c r="V15" s="52">
        <f t="shared" si="13"/>
        <v>73.649210307564431</v>
      </c>
      <c r="W15" s="52">
        <f t="shared" si="13"/>
        <v>35.16209476309227</v>
      </c>
      <c r="Y15" s="117"/>
      <c r="Z15" s="76" t="s">
        <v>96</v>
      </c>
      <c r="AA15" s="84">
        <f t="shared" si="2"/>
        <v>0.28793681187170894</v>
      </c>
      <c r="AB15" s="79">
        <f t="shared" si="3"/>
        <v>0.40832934418382</v>
      </c>
      <c r="AC15" s="80">
        <f t="shared" si="4"/>
        <v>0.30373384394447106</v>
      </c>
      <c r="AD15" s="78">
        <f t="shared" si="5"/>
        <v>0.52395740905057675</v>
      </c>
      <c r="AE15" s="80">
        <f t="shared" si="6"/>
        <v>0.33407275953859805</v>
      </c>
      <c r="AF15" s="72"/>
      <c r="AG15" s="86">
        <f t="shared" si="7"/>
        <v>0.13507747585897148</v>
      </c>
      <c r="AH15" s="90">
        <f t="shared" si="8"/>
        <v>0.19155625421064451</v>
      </c>
      <c r="AI15" s="90">
        <f t="shared" si="9"/>
        <v>0.14248821019537392</v>
      </c>
      <c r="AJ15" s="90">
        <f t="shared" si="10"/>
        <v>0.13260723108017067</v>
      </c>
      <c r="AK15" s="90">
        <f t="shared" si="11"/>
        <v>8.4549741747136767E-2</v>
      </c>
      <c r="AL15" s="87">
        <f t="shared" si="12"/>
        <v>3.593083314619358E-2</v>
      </c>
    </row>
    <row r="16" spans="1:38" x14ac:dyDescent="0.3">
      <c r="A16" s="5">
        <v>2012</v>
      </c>
      <c r="B16" s="51" t="s">
        <v>99</v>
      </c>
      <c r="C16" s="64">
        <f>SUM('CSD Raw1'!C50:C53)</f>
        <v>46478</v>
      </c>
      <c r="D16" s="52">
        <f>SUM('CSD Raw1'!D50:D53)</f>
        <v>51950</v>
      </c>
      <c r="E16" s="52">
        <f>SUM('CSD Raw1'!E50:E53)</f>
        <v>48297</v>
      </c>
      <c r="F16" s="52">
        <f>SUM('CSD Raw1'!F50:F53)</f>
        <v>46369</v>
      </c>
      <c r="G16" s="52">
        <f>SUM('CSD Raw1'!G50:G53)</f>
        <v>32481</v>
      </c>
      <c r="H16" s="52">
        <f>SUM('CSD Raw1'!H50:H53)</f>
        <v>10661</v>
      </c>
      <c r="I16" s="52">
        <f>SUM('CSD Raw1'!I50:I53)</f>
        <v>37997</v>
      </c>
      <c r="J16" s="52">
        <f>SUM('CSD Raw1'!J50:J53)</f>
        <v>19717</v>
      </c>
      <c r="K16" s="52">
        <f>SUM('CSD Raw1'!K50:K53)</f>
        <v>14732</v>
      </c>
      <c r="M16" s="5">
        <v>2012</v>
      </c>
      <c r="N16" s="51" t="s">
        <v>99</v>
      </c>
      <c r="O16" s="63">
        <v>100</v>
      </c>
      <c r="P16" s="52">
        <f t="shared" si="14"/>
        <v>111.77331210465167</v>
      </c>
      <c r="Q16" s="52">
        <f t="shared" si="13"/>
        <v>103.9136795903438</v>
      </c>
      <c r="R16" s="52">
        <f t="shared" si="13"/>
        <v>99.765480442359816</v>
      </c>
      <c r="S16" s="52">
        <f t="shared" si="13"/>
        <v>69.88467662119713</v>
      </c>
      <c r="T16" s="52">
        <f t="shared" si="13"/>
        <v>22.937733981668746</v>
      </c>
      <c r="U16" s="52">
        <f t="shared" si="13"/>
        <v>81.752657171134729</v>
      </c>
      <c r="V16" s="52">
        <f t="shared" si="13"/>
        <v>42.422221265975303</v>
      </c>
      <c r="W16" s="52">
        <f t="shared" si="13"/>
        <v>31.696716726193035</v>
      </c>
      <c r="Y16" s="117"/>
      <c r="Z16" s="76" t="s">
        <v>99</v>
      </c>
      <c r="AA16" s="84">
        <f t="shared" si="2"/>
        <v>0.31676946668938488</v>
      </c>
      <c r="AB16" s="79">
        <f t="shared" si="3"/>
        <v>0.35406372465496677</v>
      </c>
      <c r="AC16" s="80">
        <f t="shared" si="4"/>
        <v>0.32916680865564835</v>
      </c>
      <c r="AD16" s="78">
        <f t="shared" si="5"/>
        <v>0.51802571750957982</v>
      </c>
      <c r="AE16" s="80">
        <f t="shared" si="6"/>
        <v>0.36287160237289273</v>
      </c>
      <c r="AF16" s="72"/>
      <c r="AG16" s="86">
        <f t="shared" si="7"/>
        <v>0.15056919418689785</v>
      </c>
      <c r="AH16" s="90">
        <f t="shared" si="8"/>
        <v>0.16829617535198035</v>
      </c>
      <c r="AI16" s="90">
        <f t="shared" si="9"/>
        <v>0.1564619900091356</v>
      </c>
      <c r="AJ16" s="90">
        <f t="shared" si="10"/>
        <v>0.15021607997874836</v>
      </c>
      <c r="AK16" s="90">
        <f t="shared" si="11"/>
        <v>0.1052247944486559</v>
      </c>
      <c r="AL16" s="87">
        <f t="shared" si="12"/>
        <v>3.4537161220932866E-2</v>
      </c>
    </row>
    <row r="17" spans="1:38" x14ac:dyDescent="0.3">
      <c r="A17" s="5">
        <v>2012</v>
      </c>
      <c r="B17" s="51" t="s">
        <v>101</v>
      </c>
      <c r="C17" s="52">
        <f>SUM('CSD Raw1'!C63:C66)</f>
        <v>31770</v>
      </c>
      <c r="D17" s="52">
        <f>SUM('CSD Raw1'!D63:D66)</f>
        <v>82</v>
      </c>
      <c r="E17" s="52">
        <f>SUM('CSD Raw1'!E63:E66)</f>
        <v>816</v>
      </c>
      <c r="F17" s="52">
        <f>SUM('CSD Raw1'!F63:F66)</f>
        <v>0</v>
      </c>
      <c r="G17" s="52">
        <f>SUM('CSD Raw1'!G63:G66)</f>
        <v>36</v>
      </c>
      <c r="H17" s="52">
        <f>SUM('CSD Raw1'!H63:H66)</f>
        <v>0</v>
      </c>
      <c r="I17" s="52">
        <f>SUM('CSD Raw1'!I63:I66)</f>
        <v>11680</v>
      </c>
      <c r="J17" s="52">
        <f>SUM('CSD Raw1'!J63:J66)</f>
        <v>5</v>
      </c>
      <c r="K17" s="52">
        <f>SUM('CSD Raw1'!K63:K66)</f>
        <v>30</v>
      </c>
      <c r="M17" s="5">
        <v>2012</v>
      </c>
      <c r="N17" s="51" t="s">
        <v>101</v>
      </c>
      <c r="O17" s="63"/>
      <c r="P17" s="52"/>
      <c r="Q17" s="52"/>
      <c r="R17" s="52"/>
      <c r="S17" s="52"/>
      <c r="T17" s="52"/>
      <c r="U17" s="52"/>
      <c r="V17" s="52"/>
      <c r="W17" s="52"/>
      <c r="Y17" s="117"/>
      <c r="Z17" s="76" t="s">
        <v>101</v>
      </c>
      <c r="AA17" s="84">
        <f t="shared" si="2"/>
        <v>0.97251132606832369</v>
      </c>
      <c r="AB17" s="79">
        <f t="shared" si="3"/>
        <v>2.5101016285049588E-3</v>
      </c>
      <c r="AC17" s="80">
        <f t="shared" si="4"/>
        <v>2.4978572303171298E-2</v>
      </c>
      <c r="AD17" s="78">
        <f t="shared" si="5"/>
        <v>0</v>
      </c>
      <c r="AE17" s="80">
        <f t="shared" si="6"/>
        <v>1</v>
      </c>
      <c r="AF17" s="72"/>
      <c r="AG17" s="86">
        <f t="shared" si="7"/>
        <v>0.71523447173506838</v>
      </c>
      <c r="AH17" s="90">
        <f t="shared" si="8"/>
        <v>1.8460568675566762E-3</v>
      </c>
      <c r="AI17" s="90">
        <f t="shared" si="9"/>
        <v>1.8370517121051803E-2</v>
      </c>
      <c r="AJ17" s="90">
        <f t="shared" si="10"/>
        <v>0</v>
      </c>
      <c r="AK17" s="90">
        <f t="shared" si="11"/>
        <v>8.1046399063463832E-4</v>
      </c>
      <c r="AL17" s="87">
        <f t="shared" si="12"/>
        <v>0</v>
      </c>
    </row>
    <row r="18" spans="1:38" x14ac:dyDescent="0.3">
      <c r="A18" s="5">
        <v>2012</v>
      </c>
      <c r="B18" s="51" t="s">
        <v>100</v>
      </c>
      <c r="C18" s="64">
        <f>SUM('CSD Raw1'!C76:C79)</f>
        <v>8121</v>
      </c>
      <c r="D18" s="52">
        <f>SUM('CSD Raw1'!D76:D79)</f>
        <v>21615</v>
      </c>
      <c r="E18" s="52">
        <f>SUM('CSD Raw1'!E76:E79)</f>
        <v>13800</v>
      </c>
      <c r="F18" s="52">
        <f>SUM('CSD Raw1'!F76:F79)</f>
        <v>14085</v>
      </c>
      <c r="G18" s="52">
        <f>SUM('CSD Raw1'!G76:G79)</f>
        <v>7091</v>
      </c>
      <c r="H18" s="52">
        <f>SUM('CSD Raw1'!H76:H79)</f>
        <v>2862</v>
      </c>
      <c r="I18" s="52">
        <f>SUM('CSD Raw1'!I76:I79)</f>
        <v>16469</v>
      </c>
      <c r="J18" s="52">
        <f>SUM('CSD Raw1'!J76:J79)</f>
        <v>25000</v>
      </c>
      <c r="K18" s="52">
        <f>SUM('CSD Raw1'!K76:K79)</f>
        <v>2527</v>
      </c>
      <c r="M18" s="5">
        <v>2012</v>
      </c>
      <c r="N18" s="51" t="s">
        <v>100</v>
      </c>
      <c r="O18" s="63">
        <v>100</v>
      </c>
      <c r="P18" s="52">
        <f t="shared" ref="P18:P19" si="15">(D18/$C18)*$O18</f>
        <v>266.16180273365353</v>
      </c>
      <c r="Q18" s="52">
        <f t="shared" ref="Q18:Q19" si="16">(E18/$C18)*$O18</f>
        <v>169.9298115995567</v>
      </c>
      <c r="R18" s="52">
        <f t="shared" ref="R18:R19" si="17">(F18/$C18)*$O18</f>
        <v>173.43923162172146</v>
      </c>
      <c r="S18" s="52">
        <f t="shared" ref="S18:S19" si="18">(G18/$C18)*$O18</f>
        <v>87.316832902351933</v>
      </c>
      <c r="T18" s="52">
        <f t="shared" ref="T18:T19" si="19">(H18/$C18)*$O18</f>
        <v>35.241965275212408</v>
      </c>
      <c r="U18" s="52">
        <f t="shared" ref="U18:U19" si="20">(I18/$C18)*$O18</f>
        <v>202.79522226326807</v>
      </c>
      <c r="V18" s="52">
        <f t="shared" ref="V18:V19" si="21">(J18/$C18)*$O18</f>
        <v>307.84386159339982</v>
      </c>
      <c r="W18" s="52">
        <f t="shared" ref="W18:W19" si="22">(K18/$C18)*$O18</f>
        <v>31.116857529860852</v>
      </c>
      <c r="Y18" s="117"/>
      <c r="Z18" s="76" t="s">
        <v>100</v>
      </c>
      <c r="AA18" s="84">
        <f t="shared" si="2"/>
        <v>0.18653528114663726</v>
      </c>
      <c r="AB18" s="79">
        <f t="shared" si="3"/>
        <v>0.49648566703417862</v>
      </c>
      <c r="AC18" s="80">
        <f t="shared" si="4"/>
        <v>0.31697905181918412</v>
      </c>
      <c r="AD18" s="78">
        <f t="shared" si="5"/>
        <v>0.58594725018720362</v>
      </c>
      <c r="AE18" s="80">
        <f t="shared" si="6"/>
        <v>0.29499126383226559</v>
      </c>
      <c r="AF18" s="72"/>
      <c r="AG18" s="86">
        <f t="shared" si="7"/>
        <v>7.2788383974186605E-2</v>
      </c>
      <c r="AH18" s="90">
        <f t="shared" si="8"/>
        <v>0.1937348749663888</v>
      </c>
      <c r="AI18" s="90">
        <f t="shared" si="9"/>
        <v>0.12368916375369723</v>
      </c>
      <c r="AJ18" s="90">
        <f t="shared" si="10"/>
        <v>0.12624361387469749</v>
      </c>
      <c r="AK18" s="90">
        <f t="shared" si="11"/>
        <v>6.3556511607062827E-2</v>
      </c>
      <c r="AL18" s="87">
        <f t="shared" si="12"/>
        <v>2.565205700457112E-2</v>
      </c>
    </row>
    <row r="19" spans="1:38" x14ac:dyDescent="0.3">
      <c r="A19" s="5">
        <v>2012</v>
      </c>
      <c r="B19" s="51" t="s">
        <v>104</v>
      </c>
      <c r="C19" s="64">
        <f>SUM('CSD Raw1'!C89:C92)</f>
        <v>3007</v>
      </c>
      <c r="D19" s="52">
        <f>SUM('CSD Raw1'!D89:D92)</f>
        <v>12150</v>
      </c>
      <c r="E19" s="52">
        <f>SUM('CSD Raw1'!E89:E92)</f>
        <v>4070</v>
      </c>
      <c r="F19" s="52">
        <f>SUM('CSD Raw1'!F89:F92)</f>
        <v>4729</v>
      </c>
      <c r="G19" s="52">
        <f>SUM('CSD Raw1'!G89:G92)</f>
        <v>3589</v>
      </c>
      <c r="H19" s="52">
        <f>SUM('CSD Raw1'!H89:H92)</f>
        <v>4919</v>
      </c>
      <c r="I19" s="52">
        <f>SUM('CSD Raw1'!I89:I92)</f>
        <v>16185</v>
      </c>
      <c r="J19" s="52">
        <f>SUM('CSD Raw1'!J89:J92)</f>
        <v>10016</v>
      </c>
      <c r="K19" s="52">
        <f>SUM('CSD Raw1'!K89:K92)</f>
        <v>1734</v>
      </c>
      <c r="M19" s="5">
        <v>2012</v>
      </c>
      <c r="N19" s="51" t="s">
        <v>104</v>
      </c>
      <c r="O19" s="63">
        <v>100</v>
      </c>
      <c r="P19" s="52">
        <f t="shared" si="15"/>
        <v>404.0571998669771</v>
      </c>
      <c r="Q19" s="52">
        <f t="shared" si="16"/>
        <v>135.35084802128367</v>
      </c>
      <c r="R19" s="52">
        <f t="shared" si="17"/>
        <v>157.26637845028267</v>
      </c>
      <c r="S19" s="52">
        <f t="shared" si="18"/>
        <v>119.35483870967742</v>
      </c>
      <c r="T19" s="52">
        <f t="shared" si="19"/>
        <v>163.58496840705021</v>
      </c>
      <c r="U19" s="52">
        <f t="shared" si="20"/>
        <v>538.24409710675093</v>
      </c>
      <c r="V19" s="52">
        <f t="shared" si="21"/>
        <v>333.0894579314932</v>
      </c>
      <c r="W19" s="52">
        <f t="shared" si="22"/>
        <v>57.665447289657465</v>
      </c>
      <c r="Y19" s="117"/>
      <c r="Z19" s="76" t="s">
        <v>104</v>
      </c>
      <c r="AA19" s="84">
        <f t="shared" si="2"/>
        <v>0.15639465335205702</v>
      </c>
      <c r="AB19" s="79">
        <f t="shared" si="3"/>
        <v>0.63192385707598686</v>
      </c>
      <c r="AC19" s="80">
        <f t="shared" si="4"/>
        <v>0.21168148957195609</v>
      </c>
      <c r="AD19" s="78">
        <f t="shared" si="5"/>
        <v>0.35725617587066555</v>
      </c>
      <c r="AE19" s="80">
        <f t="shared" si="6"/>
        <v>0.27113394273626956</v>
      </c>
      <c r="AF19" s="72"/>
      <c r="AG19" s="86">
        <f t="shared" si="7"/>
        <v>4.9785592476696637E-2</v>
      </c>
      <c r="AH19" s="90">
        <f t="shared" si="8"/>
        <v>0.20116227089852481</v>
      </c>
      <c r="AI19" s="90">
        <f t="shared" si="9"/>
        <v>6.7385221609629301E-2</v>
      </c>
      <c r="AJ19" s="90">
        <f t="shared" si="10"/>
        <v>7.8295998278117188E-2</v>
      </c>
      <c r="AK19" s="90">
        <f t="shared" si="11"/>
        <v>5.9421513601218563E-2</v>
      </c>
      <c r="AL19" s="87">
        <f t="shared" si="12"/>
        <v>8.1441745724266962E-2</v>
      </c>
    </row>
    <row r="20" spans="1:38" x14ac:dyDescent="0.3">
      <c r="A20" s="5">
        <v>2012</v>
      </c>
      <c r="B20" s="51" t="s">
        <v>110</v>
      </c>
      <c r="C20" s="52">
        <f>SUM('CSD Raw1'!C102:C105)</f>
        <v>0</v>
      </c>
      <c r="D20" s="52">
        <f>SUM('CSD Raw1'!D102:D105)</f>
        <v>7985</v>
      </c>
      <c r="E20" s="52">
        <f>SUM('CSD Raw1'!E102:E105)</f>
        <v>23</v>
      </c>
      <c r="F20" s="52">
        <f>SUM('CSD Raw1'!F102:F105)</f>
        <v>0</v>
      </c>
      <c r="G20" s="52">
        <f>SUM('CSD Raw1'!G102:G105)</f>
        <v>0</v>
      </c>
      <c r="H20" s="52">
        <f>SUM('CSD Raw1'!H102:H105)</f>
        <v>0</v>
      </c>
      <c r="I20" s="52">
        <f>SUM('CSD Raw1'!I102:I105)</f>
        <v>800</v>
      </c>
      <c r="J20" s="52">
        <f>SUM('CSD Raw1'!J102:J105)</f>
        <v>29</v>
      </c>
      <c r="K20" s="52">
        <f>SUM('CSD Raw1'!K102:K105)</f>
        <v>0</v>
      </c>
      <c r="M20" s="5">
        <v>2012</v>
      </c>
      <c r="N20" s="51" t="s">
        <v>110</v>
      </c>
      <c r="O20" s="63"/>
      <c r="P20" s="52"/>
      <c r="Q20" s="52"/>
      <c r="R20" s="52"/>
      <c r="S20" s="52"/>
      <c r="T20" s="52"/>
      <c r="U20" s="52"/>
      <c r="V20" s="52"/>
      <c r="W20" s="52"/>
      <c r="Y20" s="117"/>
      <c r="Z20" s="76" t="s">
        <v>110</v>
      </c>
      <c r="AA20" s="84">
        <f t="shared" si="2"/>
        <v>0</v>
      </c>
      <c r="AB20" s="79">
        <f t="shared" si="3"/>
        <v>0.99712787212787213</v>
      </c>
      <c r="AC20" s="80">
        <f t="shared" si="4"/>
        <v>2.872127872127872E-3</v>
      </c>
      <c r="AD20" s="88" t="s">
        <v>123</v>
      </c>
      <c r="AE20" s="89" t="s">
        <v>123</v>
      </c>
      <c r="AF20" s="72"/>
      <c r="AG20" s="86">
        <f t="shared" si="7"/>
        <v>0</v>
      </c>
      <c r="AH20" s="90">
        <f t="shared" si="8"/>
        <v>0.90358719022292633</v>
      </c>
      <c r="AI20" s="90">
        <f t="shared" si="9"/>
        <v>2.602693221681566E-3</v>
      </c>
      <c r="AJ20" s="90">
        <f t="shared" si="10"/>
        <v>0</v>
      </c>
      <c r="AK20" s="90">
        <f t="shared" si="11"/>
        <v>0</v>
      </c>
      <c r="AL20" s="87">
        <f t="shared" si="12"/>
        <v>0</v>
      </c>
    </row>
    <row r="21" spans="1:38" ht="15" thickBot="1" x14ac:dyDescent="0.35">
      <c r="A21" s="56">
        <v>2012</v>
      </c>
      <c r="B21" s="57" t="s">
        <v>111</v>
      </c>
      <c r="C21" s="66">
        <f>SUM('CSD Raw1'!C115:C118)</f>
        <v>242</v>
      </c>
      <c r="D21" s="58">
        <f>SUM('CSD Raw1'!D115:D118)</f>
        <v>1583</v>
      </c>
      <c r="E21" s="58">
        <f>SUM('CSD Raw1'!E115:E118)</f>
        <v>568</v>
      </c>
      <c r="F21" s="58">
        <f>SUM('CSD Raw1'!F115:F118)</f>
        <v>419</v>
      </c>
      <c r="G21" s="58">
        <f>SUM('CSD Raw1'!G115:G118)</f>
        <v>623</v>
      </c>
      <c r="H21" s="58">
        <f>SUM('CSD Raw1'!H115:H118)</f>
        <v>967</v>
      </c>
      <c r="I21" s="58">
        <f>SUM('CSD Raw1'!I115:I118)</f>
        <v>1411</v>
      </c>
      <c r="J21" s="58">
        <f>SUM('CSD Raw1'!J115:J118)</f>
        <v>2442</v>
      </c>
      <c r="K21" s="58">
        <f>SUM('CSD Raw1'!K115:K118)</f>
        <v>0</v>
      </c>
      <c r="M21" s="56">
        <v>2012</v>
      </c>
      <c r="N21" s="57" t="s">
        <v>111</v>
      </c>
      <c r="O21" s="68">
        <v>100</v>
      </c>
      <c r="P21" s="58">
        <f>(D21/$C21)*$O21</f>
        <v>654.13223140495859</v>
      </c>
      <c r="Q21" s="58">
        <f t="shared" ref="Q21:W21" si="23">(E21/$C21)*$O21</f>
        <v>234.71074380165291</v>
      </c>
      <c r="R21" s="58">
        <f t="shared" si="23"/>
        <v>173.14049586776858</v>
      </c>
      <c r="S21" s="58">
        <f t="shared" si="23"/>
        <v>257.43801652892563</v>
      </c>
      <c r="T21" s="58">
        <f t="shared" si="23"/>
        <v>399.58677685950414</v>
      </c>
      <c r="U21" s="58">
        <f t="shared" si="23"/>
        <v>583.05785123966939</v>
      </c>
      <c r="V21" s="58">
        <f t="shared" si="23"/>
        <v>1009.0909090909091</v>
      </c>
      <c r="W21" s="58">
        <f t="shared" si="23"/>
        <v>0</v>
      </c>
      <c r="Y21" s="118"/>
      <c r="Z21" s="77" t="s">
        <v>111</v>
      </c>
      <c r="AA21" s="85">
        <f t="shared" si="2"/>
        <v>0.10112829084830756</v>
      </c>
      <c r="AB21" s="82">
        <f t="shared" si="3"/>
        <v>0.66151274550773087</v>
      </c>
      <c r="AC21" s="83">
        <f t="shared" si="4"/>
        <v>0.23735896364396156</v>
      </c>
      <c r="AD21" s="81">
        <f t="shared" si="5"/>
        <v>0.20856147336983574</v>
      </c>
      <c r="AE21" s="83">
        <f t="shared" si="6"/>
        <v>0.31010452961672474</v>
      </c>
      <c r="AF21" s="72"/>
      <c r="AG21" s="91">
        <f t="shared" si="7"/>
        <v>2.9315566323440338E-2</v>
      </c>
      <c r="AH21" s="92">
        <f t="shared" si="8"/>
        <v>0.19176256814052089</v>
      </c>
      <c r="AI21" s="92">
        <f t="shared" si="9"/>
        <v>6.8806783767413685E-2</v>
      </c>
      <c r="AJ21" s="92">
        <f t="shared" si="10"/>
        <v>5.0757116898849181E-2</v>
      </c>
      <c r="AK21" s="92">
        <f t="shared" si="11"/>
        <v>7.5469412477286488E-2</v>
      </c>
      <c r="AL21" s="93">
        <f t="shared" si="12"/>
        <v>0.11714112658994549</v>
      </c>
    </row>
    <row r="22" spans="1:38" ht="15" thickTop="1" x14ac:dyDescent="0.3"/>
  </sheetData>
  <sortState ref="A4:K21">
    <sortCondition ref="A4:A21"/>
  </sortState>
  <mergeCells count="11">
    <mergeCell ref="U2:V2"/>
    <mergeCell ref="C2:E2"/>
    <mergeCell ref="F2:H2"/>
    <mergeCell ref="I2:J2"/>
    <mergeCell ref="O2:Q2"/>
    <mergeCell ref="R2:T2"/>
    <mergeCell ref="AA2:AC2"/>
    <mergeCell ref="AD2:AE2"/>
    <mergeCell ref="AG2:AL2"/>
    <mergeCell ref="Y4:Y12"/>
    <mergeCell ref="Y13:Y21"/>
  </mergeCells>
  <pageMargins left="0.7" right="0.7" top="0.75" bottom="0.75" header="0.3" footer="0.3"/>
  <pageSetup orientation="portrait"/>
  <ignoredErrors>
    <ignoredError sqref="C4:K21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tabSelected="1" topLeftCell="AX1" zoomScale="90" zoomScaleNormal="90" workbookViewId="0">
      <selection activeCell="BC26" sqref="BC26"/>
    </sheetView>
  </sheetViews>
  <sheetFormatPr defaultRowHeight="14.4" x14ac:dyDescent="0.3"/>
  <cols>
    <col min="2" max="2" width="16" customWidth="1"/>
    <col min="3" max="7" width="11.109375" bestFit="1" customWidth="1"/>
    <col min="8" max="8" width="10.109375" bestFit="1" customWidth="1"/>
    <col min="9" max="11" width="11.109375" bestFit="1" customWidth="1"/>
    <col min="14" max="14" width="16.21875" customWidth="1"/>
    <col min="26" max="26" width="16.5546875" customWidth="1"/>
    <col min="31" max="31" width="8.33203125" customWidth="1"/>
    <col min="32" max="32" width="1.33203125" customWidth="1"/>
    <col min="46" max="46" width="17.77734375" customWidth="1"/>
    <col min="48" max="48" width="11.44140625" customWidth="1"/>
    <col min="49" max="49" width="11.5546875" customWidth="1"/>
    <col min="55" max="55" width="16.6640625" customWidth="1"/>
    <col min="56" max="56" width="10" customWidth="1"/>
    <col min="57" max="57" width="11.77734375" customWidth="1"/>
    <col min="58" max="58" width="12.109375" customWidth="1"/>
    <col min="59" max="59" width="2" customWidth="1"/>
    <col min="60" max="60" width="10.33203125" customWidth="1"/>
    <col min="61" max="61" width="11.6640625" customWidth="1"/>
    <col min="62" max="62" width="11.21875" customWidth="1"/>
  </cols>
  <sheetData>
    <row r="1" spans="1:63" ht="15" thickBot="1" x14ac:dyDescent="0.35"/>
    <row r="2" spans="1:63" ht="44.4" customHeight="1" thickTop="1" x14ac:dyDescent="0.3">
      <c r="A2" s="40" t="s">
        <v>117</v>
      </c>
      <c r="C2" s="120" t="s">
        <v>113</v>
      </c>
      <c r="D2" s="120"/>
      <c r="E2" s="120"/>
      <c r="F2" s="120" t="s">
        <v>114</v>
      </c>
      <c r="G2" s="120"/>
      <c r="H2" s="120"/>
      <c r="I2" s="120" t="s">
        <v>115</v>
      </c>
      <c r="J2" s="120"/>
      <c r="K2" s="53" t="s">
        <v>116</v>
      </c>
      <c r="M2" s="40" t="s">
        <v>118</v>
      </c>
      <c r="O2" s="120" t="s">
        <v>113</v>
      </c>
      <c r="P2" s="120"/>
      <c r="Q2" s="120"/>
      <c r="R2" s="120" t="s">
        <v>114</v>
      </c>
      <c r="S2" s="120"/>
      <c r="T2" s="120"/>
      <c r="U2" s="120" t="s">
        <v>115</v>
      </c>
      <c r="V2" s="120"/>
      <c r="W2" s="53" t="s">
        <v>116</v>
      </c>
      <c r="Y2" s="40" t="s">
        <v>120</v>
      </c>
      <c r="AA2" s="110" t="s">
        <v>121</v>
      </c>
      <c r="AB2" s="111"/>
      <c r="AC2" s="112"/>
      <c r="AD2" s="110" t="s">
        <v>122</v>
      </c>
      <c r="AE2" s="112"/>
      <c r="AF2" s="73"/>
      <c r="AG2" s="113" t="s">
        <v>124</v>
      </c>
      <c r="AH2" s="114"/>
      <c r="AI2" s="114"/>
      <c r="AJ2" s="114"/>
      <c r="AK2" s="114"/>
      <c r="AL2" s="115"/>
      <c r="AS2" s="121" t="s">
        <v>132</v>
      </c>
      <c r="AT2" s="122"/>
      <c r="AU2" s="120" t="s">
        <v>136</v>
      </c>
      <c r="AV2" s="120"/>
      <c r="AW2" s="120"/>
      <c r="AX2" s="120" t="s">
        <v>115</v>
      </c>
      <c r="AY2" s="120"/>
      <c r="AZ2" s="53" t="s">
        <v>116</v>
      </c>
      <c r="BB2" s="40" t="s">
        <v>120</v>
      </c>
      <c r="BD2" s="110" t="s">
        <v>137</v>
      </c>
      <c r="BE2" s="111"/>
      <c r="BF2" s="112"/>
      <c r="BG2" s="73"/>
      <c r="BH2" s="113" t="s">
        <v>138</v>
      </c>
      <c r="BI2" s="114"/>
      <c r="BJ2" s="114"/>
      <c r="BK2" s="115"/>
    </row>
    <row r="3" spans="1:63" ht="31.8" customHeight="1" x14ac:dyDescent="0.3">
      <c r="A3" s="55" t="s">
        <v>112</v>
      </c>
      <c r="B3" s="54" t="s">
        <v>57</v>
      </c>
      <c r="C3" s="55" t="s">
        <v>59</v>
      </c>
      <c r="D3" s="55" t="s">
        <v>60</v>
      </c>
      <c r="E3" s="55" t="s">
        <v>61</v>
      </c>
      <c r="F3" s="55" t="s">
        <v>119</v>
      </c>
      <c r="G3" s="55" t="s">
        <v>63</v>
      </c>
      <c r="H3" s="55" t="s">
        <v>64</v>
      </c>
      <c r="I3" s="55" t="s">
        <v>65</v>
      </c>
      <c r="J3" s="55" t="s">
        <v>66</v>
      </c>
      <c r="K3" s="55" t="s">
        <v>67</v>
      </c>
      <c r="M3" s="55" t="s">
        <v>112</v>
      </c>
      <c r="N3" s="54" t="s">
        <v>57</v>
      </c>
      <c r="O3" s="55" t="s">
        <v>59</v>
      </c>
      <c r="P3" s="55" t="s">
        <v>60</v>
      </c>
      <c r="Q3" s="55" t="s">
        <v>61</v>
      </c>
      <c r="R3" s="55" t="s">
        <v>119</v>
      </c>
      <c r="S3" s="55" t="s">
        <v>63</v>
      </c>
      <c r="T3" s="55" t="s">
        <v>64</v>
      </c>
      <c r="U3" s="55" t="s">
        <v>65</v>
      </c>
      <c r="V3" s="55" t="s">
        <v>66</v>
      </c>
      <c r="W3" s="55" t="s">
        <v>67</v>
      </c>
      <c r="Y3" s="55" t="s">
        <v>112</v>
      </c>
      <c r="Z3" s="75" t="s">
        <v>57</v>
      </c>
      <c r="AA3" s="70" t="s">
        <v>59</v>
      </c>
      <c r="AB3" s="55" t="s">
        <v>60</v>
      </c>
      <c r="AC3" s="69" t="s">
        <v>61</v>
      </c>
      <c r="AD3" s="70" t="s">
        <v>119</v>
      </c>
      <c r="AE3" s="69" t="s">
        <v>63</v>
      </c>
      <c r="AF3" s="74"/>
      <c r="AG3" s="70" t="s">
        <v>59</v>
      </c>
      <c r="AH3" s="55" t="s">
        <v>60</v>
      </c>
      <c r="AI3" s="55" t="s">
        <v>61</v>
      </c>
      <c r="AJ3" s="55" t="s">
        <v>119</v>
      </c>
      <c r="AK3" s="55" t="s">
        <v>63</v>
      </c>
      <c r="AL3" s="69" t="s">
        <v>65</v>
      </c>
      <c r="AS3" s="55" t="s">
        <v>112</v>
      </c>
      <c r="AT3" s="54" t="s">
        <v>57</v>
      </c>
      <c r="AU3" s="55" t="s">
        <v>133</v>
      </c>
      <c r="AV3" s="55" t="s">
        <v>134</v>
      </c>
      <c r="AW3" s="55" t="s">
        <v>135</v>
      </c>
      <c r="AX3" s="55" t="s">
        <v>65</v>
      </c>
      <c r="AY3" s="55" t="s">
        <v>66</v>
      </c>
      <c r="AZ3" s="55" t="s">
        <v>67</v>
      </c>
      <c r="BB3" s="55" t="s">
        <v>112</v>
      </c>
      <c r="BC3" s="75" t="s">
        <v>57</v>
      </c>
      <c r="BD3" s="55" t="s">
        <v>133</v>
      </c>
      <c r="BE3" s="55" t="s">
        <v>134</v>
      </c>
      <c r="BF3" s="55" t="s">
        <v>135</v>
      </c>
      <c r="BG3" s="74"/>
      <c r="BH3" s="70" t="s">
        <v>133</v>
      </c>
      <c r="BI3" s="55" t="s">
        <v>134</v>
      </c>
      <c r="BJ3" s="55" t="s">
        <v>135</v>
      </c>
      <c r="BK3" s="69" t="s">
        <v>65</v>
      </c>
    </row>
    <row r="4" spans="1:63" x14ac:dyDescent="0.3">
      <c r="A4" s="60">
        <v>2011</v>
      </c>
      <c r="B4" s="59" t="s">
        <v>94</v>
      </c>
      <c r="C4" s="63">
        <f>SUM('CSD Raw1'!C7:C10)</f>
        <v>202929</v>
      </c>
      <c r="D4" s="63">
        <f>SUM('CSD Raw1'!D7:D10)</f>
        <v>156047</v>
      </c>
      <c r="E4" s="63">
        <f>SUM('CSD Raw1'!E7:E10)</f>
        <v>183545</v>
      </c>
      <c r="F4" s="63">
        <f>SUM('CSD Raw1'!F7:F10)</f>
        <v>105723</v>
      </c>
      <c r="G4" s="63">
        <f>SUM('CSD Raw1'!G7:G10)</f>
        <v>130317</v>
      </c>
      <c r="H4" s="63">
        <f>SUM('CSD Raw1'!H7:H10)</f>
        <v>0</v>
      </c>
      <c r="I4" s="63">
        <f>SUM('CSD Raw1'!I7:I10)</f>
        <v>218771</v>
      </c>
      <c r="J4" s="63">
        <f>SUM('CSD Raw1'!J7:J10)</f>
        <v>99148</v>
      </c>
      <c r="K4" s="63">
        <f>SUM('CSD Raw1'!K7:K10)</f>
        <v>149552</v>
      </c>
      <c r="M4" s="60">
        <v>2011</v>
      </c>
      <c r="N4" s="59" t="s">
        <v>94</v>
      </c>
      <c r="O4" s="52"/>
      <c r="P4" s="52"/>
      <c r="Q4" s="52"/>
      <c r="R4" s="52"/>
      <c r="S4" s="52"/>
      <c r="T4" s="52"/>
      <c r="U4" s="52"/>
      <c r="V4" s="52"/>
      <c r="W4" s="52"/>
      <c r="Y4" s="116">
        <v>2011</v>
      </c>
      <c r="Z4" s="94" t="s">
        <v>94</v>
      </c>
      <c r="AA4" s="104">
        <f>C4/SUM($C4:$E4)</f>
        <v>0.37404819352614921</v>
      </c>
      <c r="AB4" s="95">
        <f t="shared" ref="AB4:AC4" si="0">D4/SUM($C4:$E4)</f>
        <v>0.28763310544660942</v>
      </c>
      <c r="AC4" s="96">
        <f t="shared" si="0"/>
        <v>0.33831870102724132</v>
      </c>
      <c r="AD4" s="104">
        <f>F4/SUM($F4:$H4)</f>
        <v>0.44790289781392983</v>
      </c>
      <c r="AE4" s="96">
        <f>G4/SUM($F4:$H4)</f>
        <v>0.55209710218607011</v>
      </c>
      <c r="AF4" s="71"/>
      <c r="AG4" s="104">
        <f>C4/SUM($C4:$K4)</f>
        <v>0.16286018336607727</v>
      </c>
      <c r="AH4" s="97">
        <f t="shared" ref="AH4:AL19" si="1">D4/SUM($C4:$K4)</f>
        <v>0.12523514644888734</v>
      </c>
      <c r="AI4" s="97">
        <f t="shared" si="1"/>
        <v>0.14730360054958461</v>
      </c>
      <c r="AJ4" s="106">
        <f t="shared" si="1"/>
        <v>8.4847740667976429E-2</v>
      </c>
      <c r="AK4" s="97">
        <f t="shared" si="1"/>
        <v>0.10458559651758542</v>
      </c>
      <c r="AL4" s="98">
        <f t="shared" si="1"/>
        <v>0</v>
      </c>
      <c r="AS4" s="60">
        <v>2011</v>
      </c>
      <c r="AT4" s="59" t="s">
        <v>94</v>
      </c>
      <c r="AU4" s="52"/>
      <c r="AV4" s="52"/>
      <c r="AW4" s="52"/>
      <c r="AX4" s="52"/>
      <c r="AY4" s="52"/>
      <c r="AZ4" s="52"/>
      <c r="BB4" s="116">
        <v>2011</v>
      </c>
      <c r="BC4" s="94" t="s">
        <v>94</v>
      </c>
      <c r="BD4" s="104">
        <f t="shared" ref="BD4:BD12" si="2">($C4+$F4)/SUM($C4:$H4)</f>
        <v>0.39643907156921554</v>
      </c>
      <c r="BE4" s="95">
        <f t="shared" ref="BE4:BE12" si="3">($D4+$H4)/SUM($C4:$H4)</f>
        <v>0.2004300241085798</v>
      </c>
      <c r="BF4" s="96">
        <f t="shared" ref="BF4:BF12" si="4">($E4+$G4)/SUM($C4:$H4)</f>
        <v>0.40313090432220466</v>
      </c>
      <c r="BG4" s="71"/>
      <c r="BH4" s="104">
        <f t="shared" ref="BH4:BH12" si="5">($C4+$F4)/SUM($C4:$K4)</f>
        <v>0.2477079240340537</v>
      </c>
      <c r="BI4" s="97">
        <f t="shared" ref="BI4:BI12" si="6">($D4+$H4)/SUM($C4:$K4)</f>
        <v>0.12523514644888734</v>
      </c>
      <c r="BJ4" s="97">
        <f t="shared" ref="BJ4:BJ12" si="7">($E4+$G4)/SUM($C4:$K4)</f>
        <v>0.25188919706717</v>
      </c>
      <c r="BK4" s="98">
        <f t="shared" ref="BK4:BK12" si="8">$I4/SUM($C4:$K4)</f>
        <v>0.17557414255813655</v>
      </c>
    </row>
    <row r="5" spans="1:63" x14ac:dyDescent="0.3">
      <c r="A5" s="5">
        <v>2011</v>
      </c>
      <c r="B5" s="51" t="s">
        <v>95</v>
      </c>
      <c r="C5" s="52">
        <f>SUM('CSD Raw1'!C20:C23)</f>
        <v>113817</v>
      </c>
      <c r="D5" s="52">
        <f>SUM('CSD Raw1'!D20:D23)</f>
        <v>96852</v>
      </c>
      <c r="E5" s="52">
        <f>SUM('CSD Raw1'!E20:E23)</f>
        <v>111249</v>
      </c>
      <c r="F5" s="52">
        <f>SUM('CSD Raw1'!F20:F23)</f>
        <v>67138</v>
      </c>
      <c r="G5" s="52">
        <f>SUM('CSD Raw1'!G20:G23)</f>
        <v>84849</v>
      </c>
      <c r="H5" s="52">
        <f>SUM('CSD Raw1'!H20:H23)</f>
        <v>0</v>
      </c>
      <c r="I5" s="52">
        <f>SUM('CSD Raw1'!I20:I23)</f>
        <v>125031</v>
      </c>
      <c r="J5" s="52">
        <f>SUM('CSD Raw1'!J20:J23)</f>
        <v>65362</v>
      </c>
      <c r="K5" s="52">
        <f>SUM('CSD Raw1'!K20:K23)</f>
        <v>99248</v>
      </c>
      <c r="M5" s="5">
        <v>2011</v>
      </c>
      <c r="N5" s="51" t="s">
        <v>95</v>
      </c>
      <c r="O5" s="52"/>
      <c r="P5" s="52"/>
      <c r="Q5" s="52"/>
      <c r="R5" s="52"/>
      <c r="S5" s="52"/>
      <c r="T5" s="52"/>
      <c r="U5" s="52"/>
      <c r="V5" s="52"/>
      <c r="W5" s="52"/>
      <c r="Y5" s="117"/>
      <c r="Z5" s="76" t="s">
        <v>95</v>
      </c>
      <c r="AA5" s="78">
        <f t="shared" ref="AA5:AC21" si="9">C5/SUM($C5:$E5)</f>
        <v>0.35355898085847948</v>
      </c>
      <c r="AB5" s="79">
        <f t="shared" si="9"/>
        <v>0.30085922502003615</v>
      </c>
      <c r="AC5" s="80">
        <f t="shared" si="9"/>
        <v>0.34558179412148438</v>
      </c>
      <c r="AD5" s="78">
        <f t="shared" ref="AD5:AE21" si="10">F5/SUM($F5:$H5)</f>
        <v>0.4417351484008501</v>
      </c>
      <c r="AE5" s="80">
        <f t="shared" si="10"/>
        <v>0.55826485159914996</v>
      </c>
      <c r="AF5" s="72"/>
      <c r="AG5" s="86">
        <f t="shared" ref="AG5:AL21" si="11">C5/SUM($C5:$K5)</f>
        <v>0.14906371063432983</v>
      </c>
      <c r="AH5" s="90">
        <f t="shared" si="1"/>
        <v>0.12684500999284914</v>
      </c>
      <c r="AI5" s="90">
        <f t="shared" si="1"/>
        <v>0.14570045550628252</v>
      </c>
      <c r="AJ5" s="90">
        <f t="shared" si="1"/>
        <v>8.792921448085643E-2</v>
      </c>
      <c r="AK5" s="90">
        <f t="shared" si="1"/>
        <v>0.11112493549831969</v>
      </c>
      <c r="AL5" s="87">
        <f t="shared" si="1"/>
        <v>0</v>
      </c>
      <c r="AS5" s="5">
        <v>2011</v>
      </c>
      <c r="AT5" s="51" t="s">
        <v>95</v>
      </c>
      <c r="AU5" s="52"/>
      <c r="AV5" s="52"/>
      <c r="AW5" s="52"/>
      <c r="AX5" s="52"/>
      <c r="AY5" s="52"/>
      <c r="AZ5" s="52"/>
      <c r="BB5" s="117"/>
      <c r="BC5" s="76" t="s">
        <v>95</v>
      </c>
      <c r="BD5" s="78">
        <f t="shared" si="2"/>
        <v>0.38183813211508638</v>
      </c>
      <c r="BE5" s="79">
        <f t="shared" si="3"/>
        <v>0.20437007417098363</v>
      </c>
      <c r="BF5" s="80">
        <f t="shared" si="4"/>
        <v>0.41379179371392999</v>
      </c>
      <c r="BG5" s="72"/>
      <c r="BH5" s="86">
        <f t="shared" si="5"/>
        <v>0.23699292511518624</v>
      </c>
      <c r="BI5" s="90">
        <f t="shared" si="6"/>
        <v>0.12684500999284914</v>
      </c>
      <c r="BJ5" s="90">
        <f t="shared" si="7"/>
        <v>0.25682539100460222</v>
      </c>
      <c r="BK5" s="87">
        <f t="shared" si="8"/>
        <v>0.16375044856498494</v>
      </c>
    </row>
    <row r="6" spans="1:63" x14ac:dyDescent="0.3">
      <c r="A6" s="5">
        <v>2011</v>
      </c>
      <c r="B6" s="51" t="s">
        <v>96</v>
      </c>
      <c r="C6" s="52">
        <f>SUM('CSD Raw1'!C33:C36)</f>
        <v>1179</v>
      </c>
      <c r="D6" s="52">
        <f>SUM('CSD Raw1'!D33:D36)</f>
        <v>899</v>
      </c>
      <c r="E6" s="52">
        <f>SUM('CSD Raw1'!E33:E36)</f>
        <v>1116</v>
      </c>
      <c r="F6" s="52">
        <f>SUM('CSD Raw1'!F33:F36)</f>
        <v>750</v>
      </c>
      <c r="G6" s="52">
        <f>SUM('CSD Raw1'!G33:G36)</f>
        <v>887</v>
      </c>
      <c r="H6" s="52">
        <f>SUM('CSD Raw1'!H33:H36)</f>
        <v>0</v>
      </c>
      <c r="I6" s="52">
        <f>SUM('CSD Raw1'!I33:I36)</f>
        <v>1138</v>
      </c>
      <c r="J6" s="52">
        <f>SUM('CSD Raw1'!J33:J36)</f>
        <v>598</v>
      </c>
      <c r="K6" s="52">
        <f>SUM('CSD Raw1'!K33:K36)</f>
        <v>909</v>
      </c>
      <c r="M6" s="5">
        <v>2011</v>
      </c>
      <c r="N6" s="51" t="s">
        <v>96</v>
      </c>
      <c r="O6" s="52"/>
      <c r="P6" s="52"/>
      <c r="Q6" s="52"/>
      <c r="R6" s="52"/>
      <c r="S6" s="52"/>
      <c r="T6" s="52"/>
      <c r="U6" s="52"/>
      <c r="V6" s="52"/>
      <c r="W6" s="52"/>
      <c r="Y6" s="117"/>
      <c r="Z6" s="76" t="s">
        <v>96</v>
      </c>
      <c r="AA6" s="78">
        <f t="shared" si="9"/>
        <v>0.36912961803381339</v>
      </c>
      <c r="AB6" s="79">
        <f t="shared" si="9"/>
        <v>0.28146524733876016</v>
      </c>
      <c r="AC6" s="80">
        <f t="shared" si="9"/>
        <v>0.34940513462742645</v>
      </c>
      <c r="AD6" s="78">
        <f t="shared" si="10"/>
        <v>0.45815516188149052</v>
      </c>
      <c r="AE6" s="80">
        <f t="shared" si="10"/>
        <v>0.54184483811850948</v>
      </c>
      <c r="AF6" s="72"/>
      <c r="AG6" s="86">
        <f t="shared" si="11"/>
        <v>0.15770465489566612</v>
      </c>
      <c r="AH6" s="90">
        <f t="shared" si="1"/>
        <v>0.12025147137506688</v>
      </c>
      <c r="AI6" s="90">
        <f t="shared" si="1"/>
        <v>0.1492776886035313</v>
      </c>
      <c r="AJ6" s="90">
        <f t="shared" si="1"/>
        <v>0.10032102728731943</v>
      </c>
      <c r="AK6" s="90">
        <f t="shared" si="1"/>
        <v>0.11864633493846977</v>
      </c>
      <c r="AL6" s="87">
        <f t="shared" si="1"/>
        <v>0</v>
      </c>
      <c r="AS6" s="5">
        <v>2011</v>
      </c>
      <c r="AT6" s="51" t="s">
        <v>96</v>
      </c>
      <c r="AU6" s="52"/>
      <c r="AV6" s="52"/>
      <c r="AW6" s="52"/>
      <c r="AX6" s="52"/>
      <c r="AY6" s="52"/>
      <c r="AZ6" s="52"/>
      <c r="BB6" s="117"/>
      <c r="BC6" s="76" t="s">
        <v>96</v>
      </c>
      <c r="BD6" s="78">
        <f t="shared" si="2"/>
        <v>0.39929621196439663</v>
      </c>
      <c r="BE6" s="79">
        <f t="shared" si="3"/>
        <v>0.18608983647277996</v>
      </c>
      <c r="BF6" s="80">
        <f t="shared" si="4"/>
        <v>0.41461395156282344</v>
      </c>
      <c r="BG6" s="72"/>
      <c r="BH6" s="86">
        <f t="shared" si="5"/>
        <v>0.25802568218298555</v>
      </c>
      <c r="BI6" s="90">
        <f t="shared" si="6"/>
        <v>0.12025147137506688</v>
      </c>
      <c r="BJ6" s="90">
        <f t="shared" si="7"/>
        <v>0.26792402354200107</v>
      </c>
      <c r="BK6" s="87">
        <f t="shared" si="8"/>
        <v>0.15222043873729266</v>
      </c>
    </row>
    <row r="7" spans="1:63" x14ac:dyDescent="0.3">
      <c r="A7" s="5">
        <v>2011</v>
      </c>
      <c r="B7" s="51" t="s">
        <v>99</v>
      </c>
      <c r="C7" s="52">
        <f>SUM('CSD Raw1'!C46:C49)</f>
        <v>45980</v>
      </c>
      <c r="D7" s="52">
        <f>SUM('CSD Raw1'!D46:D49)</f>
        <v>25190</v>
      </c>
      <c r="E7" s="52">
        <f>SUM('CSD Raw1'!E46:E49)</f>
        <v>37421</v>
      </c>
      <c r="F7" s="52">
        <f>SUM('CSD Raw1'!F46:F49)</f>
        <v>31623</v>
      </c>
      <c r="G7" s="52">
        <f>SUM('CSD Raw1'!G46:G49)</f>
        <v>31073</v>
      </c>
      <c r="H7" s="52">
        <f>SUM('CSD Raw1'!H46:H49)</f>
        <v>0</v>
      </c>
      <c r="I7" s="52">
        <f>SUM('CSD Raw1'!I46:I49)</f>
        <v>35420</v>
      </c>
      <c r="J7" s="52">
        <f>SUM('CSD Raw1'!J46:J49)</f>
        <v>19333</v>
      </c>
      <c r="K7" s="52">
        <f>SUM('CSD Raw1'!K46:K49)</f>
        <v>38677</v>
      </c>
      <c r="M7" s="5">
        <v>2011</v>
      </c>
      <c r="N7" s="51" t="s">
        <v>99</v>
      </c>
      <c r="O7" s="52"/>
      <c r="P7" s="52"/>
      <c r="Q7" s="52"/>
      <c r="R7" s="52"/>
      <c r="S7" s="52"/>
      <c r="T7" s="52"/>
      <c r="U7" s="52"/>
      <c r="V7" s="52"/>
      <c r="W7" s="52"/>
      <c r="Y7" s="117"/>
      <c r="Z7" s="76" t="s">
        <v>99</v>
      </c>
      <c r="AA7" s="78">
        <f t="shared" si="9"/>
        <v>0.42342367231170169</v>
      </c>
      <c r="AB7" s="79">
        <f t="shared" si="9"/>
        <v>0.23197134200808539</v>
      </c>
      <c r="AC7" s="80">
        <f t="shared" si="9"/>
        <v>0.34460498568021292</v>
      </c>
      <c r="AD7" s="78">
        <f t="shared" si="10"/>
        <v>0.50438624473650628</v>
      </c>
      <c r="AE7" s="80">
        <f t="shared" si="10"/>
        <v>0.49561375526349366</v>
      </c>
      <c r="AF7" s="72"/>
      <c r="AG7" s="86">
        <f t="shared" si="11"/>
        <v>0.17369492703528674</v>
      </c>
      <c r="AH7" s="90">
        <f t="shared" si="1"/>
        <v>9.5158225576747996E-2</v>
      </c>
      <c r="AI7" s="90">
        <f t="shared" si="1"/>
        <v>0.14136228500625195</v>
      </c>
      <c r="AJ7" s="90">
        <f t="shared" si="1"/>
        <v>0.11945964936139349</v>
      </c>
      <c r="AK7" s="90">
        <f t="shared" si="1"/>
        <v>0.11738195884661733</v>
      </c>
      <c r="AL7" s="87">
        <f t="shared" si="1"/>
        <v>0</v>
      </c>
      <c r="AS7" s="5">
        <v>2011</v>
      </c>
      <c r="AT7" s="51" t="s">
        <v>99</v>
      </c>
      <c r="AU7" s="52"/>
      <c r="AV7" s="52"/>
      <c r="AW7" s="52"/>
      <c r="AX7" s="52"/>
      <c r="AY7" s="52"/>
      <c r="AZ7" s="52"/>
      <c r="BB7" s="117"/>
      <c r="BC7" s="76" t="s">
        <v>99</v>
      </c>
      <c r="BD7" s="78">
        <f t="shared" si="2"/>
        <v>0.45305831732705926</v>
      </c>
      <c r="BE7" s="79">
        <f t="shared" si="3"/>
        <v>0.14706311629020299</v>
      </c>
      <c r="BF7" s="80">
        <f t="shared" si="4"/>
        <v>0.39987856638273772</v>
      </c>
      <c r="BG7" s="72"/>
      <c r="BH7" s="86">
        <f t="shared" si="5"/>
        <v>0.29315457639668024</v>
      </c>
      <c r="BI7" s="90">
        <f t="shared" si="6"/>
        <v>9.5158225576747996E-2</v>
      </c>
      <c r="BJ7" s="90">
        <f t="shared" si="7"/>
        <v>0.25874424385286932</v>
      </c>
      <c r="BK7" s="87">
        <f t="shared" si="8"/>
        <v>0.13380326915158453</v>
      </c>
    </row>
    <row r="8" spans="1:63" x14ac:dyDescent="0.3">
      <c r="A8" s="5">
        <v>2011</v>
      </c>
      <c r="B8" s="51" t="s">
        <v>101</v>
      </c>
      <c r="C8" s="52">
        <f>SUM('CSD Raw1'!C59:C62)</f>
        <v>29878</v>
      </c>
      <c r="D8" s="52">
        <f>SUM('CSD Raw1'!D59:D62)</f>
        <v>1</v>
      </c>
      <c r="E8" s="52">
        <f>SUM('CSD Raw1'!E59:E62)</f>
        <v>22592</v>
      </c>
      <c r="F8" s="52">
        <f>SUM('CSD Raw1'!F59:F62)</f>
        <v>0</v>
      </c>
      <c r="G8" s="52">
        <f>SUM('CSD Raw1'!G59:G62)</f>
        <v>32</v>
      </c>
      <c r="H8" s="52">
        <f>SUM('CSD Raw1'!H59:H62)</f>
        <v>0</v>
      </c>
      <c r="I8" s="52">
        <f>SUM('CSD Raw1'!I59:I62)</f>
        <v>15377</v>
      </c>
      <c r="J8" s="52">
        <f>SUM('CSD Raw1'!J59:J62)</f>
        <v>2</v>
      </c>
      <c r="K8" s="52">
        <f>SUM('CSD Raw1'!K59:K62)</f>
        <v>21</v>
      </c>
      <c r="M8" s="5">
        <v>2011</v>
      </c>
      <c r="N8" s="51" t="s">
        <v>101</v>
      </c>
      <c r="O8" s="52"/>
      <c r="P8" s="52"/>
      <c r="Q8" s="52"/>
      <c r="R8" s="52"/>
      <c r="S8" s="52"/>
      <c r="T8" s="52"/>
      <c r="U8" s="52"/>
      <c r="V8" s="52"/>
      <c r="W8" s="52"/>
      <c r="Y8" s="117"/>
      <c r="Z8" s="76" t="s">
        <v>101</v>
      </c>
      <c r="AA8" s="78">
        <f t="shared" si="9"/>
        <v>0.56941929827904936</v>
      </c>
      <c r="AB8" s="79">
        <f t="shared" si="9"/>
        <v>1.9058146404680682E-5</v>
      </c>
      <c r="AC8" s="80">
        <f t="shared" si="9"/>
        <v>0.43056164357454596</v>
      </c>
      <c r="AD8" s="78">
        <f t="shared" si="10"/>
        <v>0</v>
      </c>
      <c r="AE8" s="80">
        <f t="shared" si="10"/>
        <v>1</v>
      </c>
      <c r="AF8" s="72"/>
      <c r="AG8" s="86">
        <f t="shared" si="11"/>
        <v>0.44001001428508313</v>
      </c>
      <c r="AH8" s="90">
        <f t="shared" si="1"/>
        <v>1.4726889828137195E-5</v>
      </c>
      <c r="AI8" s="90">
        <f t="shared" si="1"/>
        <v>0.33270989499727555</v>
      </c>
      <c r="AJ8" s="90">
        <f t="shared" si="1"/>
        <v>0</v>
      </c>
      <c r="AK8" s="90">
        <f t="shared" si="1"/>
        <v>4.7126047450039024E-4</v>
      </c>
      <c r="AL8" s="87">
        <f t="shared" si="1"/>
        <v>0</v>
      </c>
      <c r="AS8" s="5">
        <v>2011</v>
      </c>
      <c r="AT8" s="51" t="s">
        <v>101</v>
      </c>
      <c r="AU8" s="52"/>
      <c r="AV8" s="52"/>
      <c r="AW8" s="52"/>
      <c r="AX8" s="52"/>
      <c r="AY8" s="52"/>
      <c r="AZ8" s="52"/>
      <c r="BB8" s="117"/>
      <c r="BC8" s="76" t="s">
        <v>101</v>
      </c>
      <c r="BD8" s="78">
        <f t="shared" si="2"/>
        <v>0.56907224349084817</v>
      </c>
      <c r="BE8" s="79">
        <f t="shared" si="3"/>
        <v>1.9046530674437652E-5</v>
      </c>
      <c r="BF8" s="80">
        <f t="shared" si="4"/>
        <v>0.43090870997847741</v>
      </c>
      <c r="BG8" s="72"/>
      <c r="BH8" s="86">
        <f t="shared" si="5"/>
        <v>0.44001001428508313</v>
      </c>
      <c r="BI8" s="90">
        <f t="shared" si="6"/>
        <v>1.4726889828137195E-5</v>
      </c>
      <c r="BJ8" s="90">
        <f t="shared" si="7"/>
        <v>0.3331811554717759</v>
      </c>
      <c r="BK8" s="87">
        <f t="shared" si="8"/>
        <v>0.22645538488726566</v>
      </c>
    </row>
    <row r="9" spans="1:63" x14ac:dyDescent="0.3">
      <c r="A9" s="5">
        <v>2011</v>
      </c>
      <c r="B9" s="51" t="s">
        <v>100</v>
      </c>
      <c r="C9" s="52">
        <f>SUM('CSD Raw1'!C72:C75)</f>
        <v>8099</v>
      </c>
      <c r="D9" s="52">
        <f>SUM('CSD Raw1'!D72:D75)</f>
        <v>13884</v>
      </c>
      <c r="E9" s="52">
        <f>SUM('CSD Raw1'!E72:E75)</f>
        <v>6553</v>
      </c>
      <c r="F9" s="52">
        <f>SUM('CSD Raw1'!F72:F75)</f>
        <v>4193</v>
      </c>
      <c r="G9" s="52">
        <f>SUM('CSD Raw1'!G72:G75)</f>
        <v>9436</v>
      </c>
      <c r="H9" s="52">
        <f>SUM('CSD Raw1'!H72:H75)</f>
        <v>0</v>
      </c>
      <c r="I9" s="52">
        <f>SUM('CSD Raw1'!I72:I75)</f>
        <v>25024</v>
      </c>
      <c r="J9" s="52">
        <f>SUM('CSD Raw1'!J72:J75)</f>
        <v>9966</v>
      </c>
      <c r="K9" s="52">
        <f>SUM('CSD Raw1'!K72:K75)</f>
        <v>8297</v>
      </c>
      <c r="M9" s="5">
        <v>2011</v>
      </c>
      <c r="N9" s="51" t="s">
        <v>100</v>
      </c>
      <c r="O9" s="52"/>
      <c r="P9" s="52"/>
      <c r="Q9" s="52"/>
      <c r="R9" s="52"/>
      <c r="S9" s="52"/>
      <c r="T9" s="52"/>
      <c r="U9" s="52"/>
      <c r="V9" s="52"/>
      <c r="W9" s="52"/>
      <c r="Y9" s="117"/>
      <c r="Z9" s="76" t="s">
        <v>100</v>
      </c>
      <c r="AA9" s="78">
        <f t="shared" si="9"/>
        <v>0.28381693299691618</v>
      </c>
      <c r="AB9" s="79">
        <f t="shared" si="9"/>
        <v>0.48654331370899917</v>
      </c>
      <c r="AC9" s="80">
        <f t="shared" si="9"/>
        <v>0.22963975329408468</v>
      </c>
      <c r="AD9" s="78">
        <f t="shared" si="10"/>
        <v>0.30765279917822291</v>
      </c>
      <c r="AE9" s="80">
        <f t="shared" si="10"/>
        <v>0.69234720082177714</v>
      </c>
      <c r="AF9" s="72"/>
      <c r="AG9" s="86">
        <f t="shared" si="11"/>
        <v>9.4778355099939149E-2</v>
      </c>
      <c r="AH9" s="90">
        <f t="shared" si="1"/>
        <v>0.16247718017132426</v>
      </c>
      <c r="AI9" s="90">
        <f t="shared" si="1"/>
        <v>7.6686326826756537E-2</v>
      </c>
      <c r="AJ9" s="90">
        <f t="shared" si="1"/>
        <v>4.9068482890979731E-2</v>
      </c>
      <c r="AK9" s="90">
        <f t="shared" si="1"/>
        <v>0.11042456583813134</v>
      </c>
      <c r="AL9" s="87">
        <f t="shared" si="1"/>
        <v>0</v>
      </c>
      <c r="AS9" s="5">
        <v>2011</v>
      </c>
      <c r="AT9" s="51" t="s">
        <v>100</v>
      </c>
      <c r="AU9" s="52"/>
      <c r="AV9" s="52"/>
      <c r="AW9" s="52"/>
      <c r="AX9" s="52"/>
      <c r="AY9" s="52"/>
      <c r="AZ9" s="52"/>
      <c r="BB9" s="117"/>
      <c r="BC9" s="76" t="s">
        <v>100</v>
      </c>
      <c r="BD9" s="78">
        <f t="shared" si="2"/>
        <v>0.29152140400806353</v>
      </c>
      <c r="BE9" s="79">
        <f t="shared" si="3"/>
        <v>0.32927783706865882</v>
      </c>
      <c r="BF9" s="80">
        <f t="shared" si="4"/>
        <v>0.37920075892327759</v>
      </c>
      <c r="BG9" s="72"/>
      <c r="BH9" s="86">
        <f t="shared" si="5"/>
        <v>0.14384683799091888</v>
      </c>
      <c r="BI9" s="90">
        <f t="shared" si="6"/>
        <v>0.16247718017132426</v>
      </c>
      <c r="BJ9" s="90">
        <f t="shared" si="7"/>
        <v>0.1871108926648879</v>
      </c>
      <c r="BK9" s="87">
        <f t="shared" si="8"/>
        <v>0.29284276552918598</v>
      </c>
    </row>
    <row r="10" spans="1:63" x14ac:dyDescent="0.3">
      <c r="A10" s="5">
        <v>2011</v>
      </c>
      <c r="B10" s="51" t="s">
        <v>104</v>
      </c>
      <c r="C10" s="52">
        <f>SUM('CSD Raw1'!C85:C88)</f>
        <v>4538</v>
      </c>
      <c r="D10" s="52">
        <f>SUM('CSD Raw1'!D85:D88)</f>
        <v>5985</v>
      </c>
      <c r="E10" s="52">
        <f>SUM('CSD Raw1'!E85:E88)</f>
        <v>4736</v>
      </c>
      <c r="F10" s="52">
        <f>SUM('CSD Raw1'!F85:F88)</f>
        <v>2412</v>
      </c>
      <c r="G10" s="52">
        <f>SUM('CSD Raw1'!G85:G88)</f>
        <v>4121</v>
      </c>
      <c r="H10" s="52">
        <f>SUM('CSD Raw1'!H85:H88)</f>
        <v>0</v>
      </c>
      <c r="I10" s="52">
        <f>SUM('CSD Raw1'!I85:I88)</f>
        <v>13823</v>
      </c>
      <c r="J10" s="52">
        <f>SUM('CSD Raw1'!J85:J88)</f>
        <v>3172</v>
      </c>
      <c r="K10" s="52">
        <f>SUM('CSD Raw1'!K85:K88)</f>
        <v>3308</v>
      </c>
      <c r="M10" s="5">
        <v>2011</v>
      </c>
      <c r="N10" s="51" t="s">
        <v>104</v>
      </c>
      <c r="O10" s="52"/>
      <c r="P10" s="52"/>
      <c r="Q10" s="52"/>
      <c r="R10" s="52"/>
      <c r="S10" s="52"/>
      <c r="T10" s="52"/>
      <c r="U10" s="52"/>
      <c r="V10" s="52"/>
      <c r="W10" s="52"/>
      <c r="Y10" s="117"/>
      <c r="Z10" s="76" t="s">
        <v>104</v>
      </c>
      <c r="AA10" s="78">
        <f t="shared" si="9"/>
        <v>0.29739825676649845</v>
      </c>
      <c r="AB10" s="79">
        <f t="shared" si="9"/>
        <v>0.39222753784651682</v>
      </c>
      <c r="AC10" s="80">
        <f t="shared" si="9"/>
        <v>0.31037420538698474</v>
      </c>
      <c r="AD10" s="78">
        <f t="shared" si="10"/>
        <v>0.36920251033215978</v>
      </c>
      <c r="AE10" s="80">
        <f t="shared" si="10"/>
        <v>0.63079748966784022</v>
      </c>
      <c r="AF10" s="72"/>
      <c r="AG10" s="86">
        <f t="shared" si="11"/>
        <v>0.10780377717068536</v>
      </c>
      <c r="AH10" s="90">
        <f t="shared" si="1"/>
        <v>0.1421784059864592</v>
      </c>
      <c r="AI10" s="90">
        <f t="shared" si="1"/>
        <v>0.1125074236845231</v>
      </c>
      <c r="AJ10" s="90">
        <f t="shared" si="1"/>
        <v>5.7298966623114386E-2</v>
      </c>
      <c r="AK10" s="90">
        <f t="shared" si="1"/>
        <v>9.7897612543057372E-2</v>
      </c>
      <c r="AL10" s="87">
        <f t="shared" si="1"/>
        <v>0</v>
      </c>
      <c r="AS10" s="5">
        <v>2011</v>
      </c>
      <c r="AT10" s="51" t="s">
        <v>104</v>
      </c>
      <c r="AU10" s="52"/>
      <c r="AV10" s="52"/>
      <c r="AW10" s="52"/>
      <c r="AX10" s="52"/>
      <c r="AY10" s="52"/>
      <c r="AZ10" s="52"/>
      <c r="BB10" s="117"/>
      <c r="BC10" s="76" t="s">
        <v>104</v>
      </c>
      <c r="BD10" s="78">
        <f t="shared" si="2"/>
        <v>0.31892437591776801</v>
      </c>
      <c r="BE10" s="79">
        <f t="shared" si="3"/>
        <v>0.2746420704845815</v>
      </c>
      <c r="BF10" s="80">
        <f t="shared" si="4"/>
        <v>0.40643355359765049</v>
      </c>
      <c r="BG10" s="72"/>
      <c r="BH10" s="86">
        <f t="shared" si="5"/>
        <v>0.16510274379379974</v>
      </c>
      <c r="BI10" s="90">
        <f t="shared" si="6"/>
        <v>0.1421784059864592</v>
      </c>
      <c r="BJ10" s="90">
        <f t="shared" si="7"/>
        <v>0.21040503622758047</v>
      </c>
      <c r="BK10" s="87">
        <f t="shared" si="8"/>
        <v>0.32837629172110699</v>
      </c>
    </row>
    <row r="11" spans="1:63" x14ac:dyDescent="0.3">
      <c r="A11" s="5">
        <v>2011</v>
      </c>
      <c r="B11" s="51" t="s">
        <v>110</v>
      </c>
      <c r="C11" s="52">
        <f>SUM('CSD Raw1'!C98:C101)</f>
        <v>132</v>
      </c>
      <c r="D11" s="52">
        <f>SUM('CSD Raw1'!D98:D101)</f>
        <v>13262</v>
      </c>
      <c r="E11" s="52">
        <f>SUM('CSD Raw1'!E98:E101)</f>
        <v>262</v>
      </c>
      <c r="F11" s="52">
        <f>SUM('CSD Raw1'!F98:F101)</f>
        <v>0</v>
      </c>
      <c r="G11" s="52">
        <f>SUM('CSD Raw1'!G98:G101)</f>
        <v>0</v>
      </c>
      <c r="H11" s="52">
        <f>SUM('CSD Raw1'!H98:H101)</f>
        <v>0</v>
      </c>
      <c r="I11" s="52">
        <f>SUM('CSD Raw1'!I98:I101)</f>
        <v>2272</v>
      </c>
      <c r="J11" s="52">
        <f>SUM('CSD Raw1'!J98:J101)</f>
        <v>81</v>
      </c>
      <c r="K11" s="52">
        <f>SUM('CSD Raw1'!K98:K101)</f>
        <v>0</v>
      </c>
      <c r="M11" s="5">
        <v>2011</v>
      </c>
      <c r="N11" s="51" t="s">
        <v>110</v>
      </c>
      <c r="O11" s="52"/>
      <c r="P11" s="52"/>
      <c r="Q11" s="52"/>
      <c r="R11" s="52"/>
      <c r="S11" s="52"/>
      <c r="T11" s="52"/>
      <c r="U11" s="52"/>
      <c r="V11" s="52"/>
      <c r="W11" s="52"/>
      <c r="Y11" s="117"/>
      <c r="Z11" s="76" t="s">
        <v>110</v>
      </c>
      <c r="AA11" s="78">
        <f t="shared" si="9"/>
        <v>9.6660808435852369E-3</v>
      </c>
      <c r="AB11" s="79">
        <f t="shared" si="9"/>
        <v>0.97114821323960165</v>
      </c>
      <c r="AC11" s="80">
        <f t="shared" si="9"/>
        <v>1.9185705916813123E-2</v>
      </c>
      <c r="AD11" s="88" t="s">
        <v>123</v>
      </c>
      <c r="AE11" s="89" t="s">
        <v>123</v>
      </c>
      <c r="AF11" s="72"/>
      <c r="AG11" s="86">
        <f t="shared" si="11"/>
        <v>8.2453619838840659E-3</v>
      </c>
      <c r="AH11" s="90">
        <f t="shared" si="1"/>
        <v>0.82840901992629146</v>
      </c>
      <c r="AI11" s="90">
        <f t="shared" si="1"/>
        <v>1.6365794240739584E-2</v>
      </c>
      <c r="AJ11" s="90">
        <f t="shared" si="1"/>
        <v>0</v>
      </c>
      <c r="AK11" s="90">
        <f t="shared" si="1"/>
        <v>0</v>
      </c>
      <c r="AL11" s="87">
        <f t="shared" si="1"/>
        <v>0</v>
      </c>
      <c r="AS11" s="5">
        <v>2011</v>
      </c>
      <c r="AT11" s="51" t="s">
        <v>110</v>
      </c>
      <c r="AU11" s="52"/>
      <c r="AV11" s="52"/>
      <c r="AW11" s="52"/>
      <c r="AX11" s="52"/>
      <c r="AY11" s="52"/>
      <c r="AZ11" s="52"/>
      <c r="BB11" s="117"/>
      <c r="BC11" s="76" t="s">
        <v>110</v>
      </c>
      <c r="BD11" s="78">
        <f t="shared" si="2"/>
        <v>9.6660808435852369E-3</v>
      </c>
      <c r="BE11" s="79">
        <f t="shared" si="3"/>
        <v>0.97114821323960165</v>
      </c>
      <c r="BF11" s="80">
        <f t="shared" si="4"/>
        <v>1.9185705916813123E-2</v>
      </c>
      <c r="BG11" s="72"/>
      <c r="BH11" s="86">
        <f t="shared" si="5"/>
        <v>8.2453619838840659E-3</v>
      </c>
      <c r="BI11" s="90">
        <f t="shared" si="6"/>
        <v>0.82840901992629146</v>
      </c>
      <c r="BJ11" s="90">
        <f t="shared" si="7"/>
        <v>1.6365794240739584E-2</v>
      </c>
      <c r="BK11" s="87">
        <f t="shared" si="8"/>
        <v>0.14192016990442877</v>
      </c>
    </row>
    <row r="12" spans="1:63" ht="15" thickBot="1" x14ac:dyDescent="0.35">
      <c r="A12" s="56">
        <v>2011</v>
      </c>
      <c r="B12" s="57" t="s">
        <v>111</v>
      </c>
      <c r="C12" s="58">
        <f>SUM('CSD Raw1'!C111:C114)</f>
        <v>484</v>
      </c>
      <c r="D12" s="58">
        <f>SUM('CSD Raw1'!D111:D114)</f>
        <v>876</v>
      </c>
      <c r="E12" s="58">
        <f>SUM('CSD Raw1'!E111:E114)</f>
        <v>734</v>
      </c>
      <c r="F12" s="58">
        <f>SUM('CSD Raw1'!F111:F114)</f>
        <v>356</v>
      </c>
      <c r="G12" s="58">
        <f>SUM('CSD Raw1'!G111:G114)</f>
        <v>807</v>
      </c>
      <c r="H12" s="58">
        <f>SUM('CSD Raw1'!H111:H114)</f>
        <v>0</v>
      </c>
      <c r="I12" s="58">
        <f>SUM('CSD Raw1'!I111:I114)</f>
        <v>1823</v>
      </c>
      <c r="J12" s="58">
        <f>SUM('CSD Raw1'!J111:J114)</f>
        <v>1232</v>
      </c>
      <c r="K12" s="58">
        <f>SUM('CSD Raw1'!K111:K114)</f>
        <v>0</v>
      </c>
      <c r="M12" s="56">
        <v>2011</v>
      </c>
      <c r="N12" s="57" t="s">
        <v>111</v>
      </c>
      <c r="O12" s="58"/>
      <c r="P12" s="58"/>
      <c r="Q12" s="58"/>
      <c r="R12" s="58"/>
      <c r="S12" s="58"/>
      <c r="T12" s="58"/>
      <c r="U12" s="58"/>
      <c r="V12" s="58"/>
      <c r="W12" s="58"/>
      <c r="Y12" s="118"/>
      <c r="Z12" s="77" t="s">
        <v>111</v>
      </c>
      <c r="AA12" s="81">
        <f t="shared" si="9"/>
        <v>0.23113658070678128</v>
      </c>
      <c r="AB12" s="82">
        <f t="shared" si="9"/>
        <v>0.41833810888252149</v>
      </c>
      <c r="AC12" s="83">
        <f t="shared" si="9"/>
        <v>0.35052531041069723</v>
      </c>
      <c r="AD12" s="81">
        <f t="shared" si="10"/>
        <v>0.30610490111779881</v>
      </c>
      <c r="AE12" s="83">
        <f t="shared" si="10"/>
        <v>0.69389509888220124</v>
      </c>
      <c r="AF12" s="72"/>
      <c r="AG12" s="91">
        <f t="shared" si="11"/>
        <v>7.6679340937896065E-2</v>
      </c>
      <c r="AH12" s="92">
        <f t="shared" si="1"/>
        <v>0.13878326996197718</v>
      </c>
      <c r="AI12" s="92">
        <f t="shared" si="1"/>
        <v>0.11628643852978454</v>
      </c>
      <c r="AJ12" s="92">
        <f t="shared" si="1"/>
        <v>5.6400506970849175E-2</v>
      </c>
      <c r="AK12" s="92">
        <f t="shared" si="1"/>
        <v>0.12785171102661597</v>
      </c>
      <c r="AL12" s="93">
        <f t="shared" si="1"/>
        <v>0</v>
      </c>
      <c r="AS12" s="56">
        <v>2011</v>
      </c>
      <c r="AT12" s="57" t="s">
        <v>111</v>
      </c>
      <c r="AU12" s="58"/>
      <c r="AV12" s="58"/>
      <c r="AW12" s="58"/>
      <c r="AX12" s="58"/>
      <c r="AY12" s="58"/>
      <c r="AZ12" s="58"/>
      <c r="BB12" s="118"/>
      <c r="BC12" s="77" t="s">
        <v>111</v>
      </c>
      <c r="BD12" s="81">
        <f t="shared" si="2"/>
        <v>0.2579060485108996</v>
      </c>
      <c r="BE12" s="82">
        <f t="shared" si="3"/>
        <v>0.26895916487565247</v>
      </c>
      <c r="BF12" s="83">
        <f t="shared" si="4"/>
        <v>0.47313478661344793</v>
      </c>
      <c r="BG12" s="72"/>
      <c r="BH12" s="91">
        <f t="shared" si="5"/>
        <v>0.13307984790874525</v>
      </c>
      <c r="BI12" s="92">
        <f t="shared" si="6"/>
        <v>0.13878326996197718</v>
      </c>
      <c r="BJ12" s="92">
        <f t="shared" si="7"/>
        <v>0.24413814955640051</v>
      </c>
      <c r="BK12" s="93">
        <f t="shared" si="8"/>
        <v>0.28881495564005072</v>
      </c>
    </row>
    <row r="13" spans="1:63" ht="15" thickTop="1" x14ac:dyDescent="0.3">
      <c r="A13" s="61">
        <v>2012</v>
      </c>
      <c r="B13" s="62" t="s">
        <v>94</v>
      </c>
      <c r="C13" s="65">
        <f>SUM('CSD Raw1'!C11:C14)</f>
        <v>194453</v>
      </c>
      <c r="D13" s="67">
        <f>SUM('CSD Raw1'!D11:D14)</f>
        <v>284707</v>
      </c>
      <c r="E13" s="67">
        <f>SUM('CSD Raw1'!E11:E14)</f>
        <v>210491</v>
      </c>
      <c r="F13" s="67">
        <f>SUM('CSD Raw1'!F11:F14)</f>
        <v>178069</v>
      </c>
      <c r="G13" s="67">
        <f>SUM('CSD Raw1'!G11:G14)</f>
        <v>118968</v>
      </c>
      <c r="H13" s="67">
        <f>SUM('CSD Raw1'!H11:H14)</f>
        <v>47684</v>
      </c>
      <c r="I13" s="67">
        <f>SUM('CSD Raw1'!I11:I14)</f>
        <v>211006</v>
      </c>
      <c r="J13" s="67">
        <f>SUM('CSD Raw1'!J11:J14)</f>
        <v>159989</v>
      </c>
      <c r="K13" s="67">
        <f>SUM('CSD Raw1'!K11:K14)</f>
        <v>65632</v>
      </c>
      <c r="M13" s="61">
        <v>2012</v>
      </c>
      <c r="N13" s="62" t="s">
        <v>94</v>
      </c>
      <c r="O13" s="67">
        <v>100</v>
      </c>
      <c r="P13" s="67">
        <f>(D13/$C13)*$O13</f>
        <v>146.41430062791522</v>
      </c>
      <c r="Q13" s="67">
        <f t="shared" ref="Q13:W16" si="12">(E13/$C13)*$O13</f>
        <v>108.24775138465337</v>
      </c>
      <c r="R13" s="67">
        <f t="shared" si="12"/>
        <v>91.574313587345017</v>
      </c>
      <c r="S13" s="67">
        <f t="shared" si="12"/>
        <v>61.180850899703266</v>
      </c>
      <c r="T13" s="67">
        <f t="shared" si="12"/>
        <v>24.522121026674824</v>
      </c>
      <c r="U13" s="67">
        <f t="shared" si="12"/>
        <v>108.51259687430897</v>
      </c>
      <c r="V13" s="67">
        <f t="shared" si="12"/>
        <v>82.276436979630034</v>
      </c>
      <c r="W13" s="67">
        <f t="shared" si="12"/>
        <v>33.752114906944094</v>
      </c>
      <c r="Y13" s="119">
        <v>2012</v>
      </c>
      <c r="Z13" s="99" t="s">
        <v>94</v>
      </c>
      <c r="AA13" s="105">
        <f t="shared" si="9"/>
        <v>0.28195855584926288</v>
      </c>
      <c r="AB13" s="100">
        <f t="shared" si="9"/>
        <v>0.41282764760726803</v>
      </c>
      <c r="AC13" s="101">
        <f t="shared" si="9"/>
        <v>0.30521379654346908</v>
      </c>
      <c r="AD13" s="105">
        <f t="shared" si="10"/>
        <v>0.51655976862448183</v>
      </c>
      <c r="AE13" s="101">
        <f t="shared" si="10"/>
        <v>0.34511387469866933</v>
      </c>
      <c r="AF13" s="71"/>
      <c r="AG13" s="105">
        <f t="shared" si="11"/>
        <v>0.13219111637737346</v>
      </c>
      <c r="AH13" s="102">
        <f t="shared" si="1"/>
        <v>0.19354669853616488</v>
      </c>
      <c r="AI13" s="102">
        <f t="shared" si="1"/>
        <v>0.14309391100877702</v>
      </c>
      <c r="AJ13" s="107">
        <f t="shared" si="1"/>
        <v>0.12105310744602818</v>
      </c>
      <c r="AK13" s="102">
        <f t="shared" si="1"/>
        <v>8.0875649813494099E-2</v>
      </c>
      <c r="AL13" s="103">
        <f t="shared" si="1"/>
        <v>3.241606554457209E-2</v>
      </c>
      <c r="AS13" s="61">
        <v>2012</v>
      </c>
      <c r="AT13" s="62" t="s">
        <v>94</v>
      </c>
      <c r="AU13" s="67">
        <v>100</v>
      </c>
      <c r="AV13" s="67">
        <f>(($D13+$H13)/($C13+$F13))*$AU13</f>
        <v>89.227213426321129</v>
      </c>
      <c r="AW13" s="67">
        <f>(($E13+$G13)/($C13+$F13))*$AU13</f>
        <v>88.440145816891345</v>
      </c>
      <c r="AX13" s="67">
        <f>($I13/($C13+$F13))*$AU13</f>
        <v>56.642560707823961</v>
      </c>
      <c r="AY13" s="67">
        <f>($J13/($C13+$F13))*$AU13</f>
        <v>42.947530615641497</v>
      </c>
      <c r="AZ13" s="67">
        <f>($K13/($C13+$F13))*$AU13</f>
        <v>17.618288315857853</v>
      </c>
      <c r="BB13" s="119">
        <v>2012</v>
      </c>
      <c r="BC13" s="123" t="s">
        <v>94</v>
      </c>
      <c r="BD13" s="108">
        <f>($C13+$F13)/SUM($C13:$H13)</f>
        <v>0.360143159327592</v>
      </c>
      <c r="BE13" s="124">
        <f>($D13+$H13)/SUM($C13:$H13)</f>
        <v>0.32134570541352625</v>
      </c>
      <c r="BF13" s="125">
        <f>($E13+$G13)/SUM($C13:$H13)</f>
        <v>0.31851113525888169</v>
      </c>
      <c r="BG13" s="71"/>
      <c r="BH13" s="108">
        <f>($C13+$F13)/SUM($C13:$K13)</f>
        <v>0.25324422382340167</v>
      </c>
      <c r="BI13" s="126">
        <f>($D13+$H13)/SUM($C13:$K13)</f>
        <v>0.22596276408073696</v>
      </c>
      <c r="BJ13" s="126">
        <f>($E13+$G13)/SUM($C13:$K13)</f>
        <v>0.22396956082227112</v>
      </c>
      <c r="BK13" s="127">
        <f>$I13/SUM($C13:$K13)</f>
        <v>0.14344401321822789</v>
      </c>
    </row>
    <row r="14" spans="1:63" x14ac:dyDescent="0.3">
      <c r="A14" s="5">
        <v>2012</v>
      </c>
      <c r="B14" s="51" t="s">
        <v>95</v>
      </c>
      <c r="C14" s="64">
        <f>SUM('CSD Raw1'!C24:C27)</f>
        <v>104837</v>
      </c>
      <c r="D14" s="52">
        <f>SUM('CSD Raw1'!D24:D27)</f>
        <v>189342</v>
      </c>
      <c r="E14" s="52">
        <f>SUM('CSD Raw1'!E24:E27)</f>
        <v>142918</v>
      </c>
      <c r="F14" s="52">
        <f>SUM('CSD Raw1'!F24:F27)</f>
        <v>112466</v>
      </c>
      <c r="G14" s="52">
        <f>SUM('CSD Raw1'!G24:G27)</f>
        <v>75149</v>
      </c>
      <c r="H14" s="52">
        <f>SUM('CSD Raw1'!H24:H27)</f>
        <v>28273</v>
      </c>
      <c r="I14" s="52">
        <f>SUM('CSD Raw1'!I24:I27)</f>
        <v>126463</v>
      </c>
      <c r="J14" s="52">
        <f>SUM('CSD Raw1'!J24:J27)</f>
        <v>102778</v>
      </c>
      <c r="K14" s="52">
        <f>SUM('CSD Raw1'!K24:K27)</f>
        <v>46610</v>
      </c>
      <c r="M14" s="5">
        <v>2012</v>
      </c>
      <c r="N14" s="51" t="s">
        <v>95</v>
      </c>
      <c r="O14" s="63">
        <v>100</v>
      </c>
      <c r="P14" s="52">
        <f t="shared" ref="P14:P16" si="13">(D14/$C14)*$O14</f>
        <v>180.60608372998084</v>
      </c>
      <c r="Q14" s="52">
        <f t="shared" si="12"/>
        <v>136.32400774535708</v>
      </c>
      <c r="R14" s="52">
        <f t="shared" si="12"/>
        <v>107.27701097894825</v>
      </c>
      <c r="S14" s="52">
        <f t="shared" si="12"/>
        <v>71.68175357936606</v>
      </c>
      <c r="T14" s="52">
        <f t="shared" si="12"/>
        <v>26.968532102215821</v>
      </c>
      <c r="U14" s="52">
        <f t="shared" si="12"/>
        <v>120.62821332163263</v>
      </c>
      <c r="V14" s="52">
        <f t="shared" si="12"/>
        <v>98.035998740902542</v>
      </c>
      <c r="W14" s="52">
        <f t="shared" si="12"/>
        <v>44.459494262521822</v>
      </c>
      <c r="Y14" s="117"/>
      <c r="Z14" s="76" t="s">
        <v>95</v>
      </c>
      <c r="AA14" s="84">
        <f t="shared" si="9"/>
        <v>0.23984836317796737</v>
      </c>
      <c r="AB14" s="79">
        <f t="shared" si="9"/>
        <v>0.43318073562618825</v>
      </c>
      <c r="AC14" s="80">
        <f t="shared" si="9"/>
        <v>0.32697090119584438</v>
      </c>
      <c r="AD14" s="78">
        <f t="shared" si="10"/>
        <v>0.52094604609797668</v>
      </c>
      <c r="AE14" s="80">
        <f t="shared" si="10"/>
        <v>0.34809252945971986</v>
      </c>
      <c r="AF14" s="72"/>
      <c r="AG14" s="86">
        <f t="shared" si="11"/>
        <v>0.11286922556834576</v>
      </c>
      <c r="AH14" s="90">
        <f t="shared" si="1"/>
        <v>0.20384868803534748</v>
      </c>
      <c r="AI14" s="90">
        <f t="shared" si="1"/>
        <v>0.15386785180591622</v>
      </c>
      <c r="AJ14" s="90">
        <f t="shared" si="1"/>
        <v>0.12108273150480817</v>
      </c>
      <c r="AK14" s="90">
        <f t="shared" si="1"/>
        <v>8.0906640138840441E-2</v>
      </c>
      <c r="AL14" s="87">
        <f t="shared" si="1"/>
        <v>3.0439173330921714E-2</v>
      </c>
      <c r="AS14" s="5">
        <v>2012</v>
      </c>
      <c r="AT14" s="51" t="s">
        <v>95</v>
      </c>
      <c r="AU14" s="63">
        <v>100</v>
      </c>
      <c r="AV14" s="52">
        <f t="shared" ref="AV14:AV16" si="14">(($D14+$H14)/($C14+$F14))*$AU14</f>
        <v>100.1435783215142</v>
      </c>
      <c r="AW14" s="52">
        <f t="shared" ref="AW14:AW16" si="15">(($E14+$G14)/($C14+$F14))*$AU14</f>
        <v>100.35158281293862</v>
      </c>
      <c r="AX14" s="52">
        <f t="shared" ref="AX14:AX16" si="16">($I14/($C14+$F14))*$AU14</f>
        <v>58.196619466827428</v>
      </c>
      <c r="AY14" s="52">
        <f t="shared" ref="AY14:AY16" si="17">($J14/($C14+$F14))*$AU14</f>
        <v>47.297092078802407</v>
      </c>
      <c r="AZ14" s="52">
        <f t="shared" ref="AZ14:AZ16" si="18">($K14/($C14+$F14))*$AU14</f>
        <v>21.449312710823136</v>
      </c>
      <c r="BB14" s="117"/>
      <c r="BC14" s="76" t="s">
        <v>95</v>
      </c>
      <c r="BD14" s="78">
        <f t="shared" ref="BD14:BD21" si="19">($C14+$F14)/SUM($C14:$H14)</f>
        <v>0.33278406088960694</v>
      </c>
      <c r="BE14" s="79">
        <f t="shared" ref="BE14:BE21" si="20">($D14+$H14)/SUM($C14:$H14)</f>
        <v>0.33326186665849905</v>
      </c>
      <c r="BF14" s="80">
        <f t="shared" ref="BF14:BF21" si="21">($E14+$G14)/SUM($C14:$H14)</f>
        <v>0.33395407245189401</v>
      </c>
      <c r="BG14" s="72"/>
      <c r="BH14" s="86">
        <f t="shared" ref="BH14:BH21" si="22">($C14+$F14)/SUM($C14:$K14)</f>
        <v>0.23395195707315392</v>
      </c>
      <c r="BI14" s="90">
        <f t="shared" ref="BI14:BI21" si="23">($D14+$H14)/SUM($C14:$K14)</f>
        <v>0.23428786136626917</v>
      </c>
      <c r="BJ14" s="90">
        <f t="shared" ref="BJ14:BJ21" si="24">($E14+$G14)/SUM($C14:$K14)</f>
        <v>0.23477449194475666</v>
      </c>
      <c r="BK14" s="87">
        <f t="shared" ref="BK14:BK21" si="25">$I14/SUM($C14:$K14)</f>
        <v>0.13615213019305883</v>
      </c>
    </row>
    <row r="15" spans="1:63" x14ac:dyDescent="0.3">
      <c r="A15" s="5">
        <v>2012</v>
      </c>
      <c r="B15" s="51" t="s">
        <v>96</v>
      </c>
      <c r="C15" s="52">
        <f>SUM('CSD Raw1'!C37:C40)</f>
        <v>1203</v>
      </c>
      <c r="D15" s="52">
        <f>SUM('CSD Raw1'!D37:D40)</f>
        <v>1706</v>
      </c>
      <c r="E15" s="52">
        <f>SUM('CSD Raw1'!E37:E40)</f>
        <v>1269</v>
      </c>
      <c r="F15" s="52">
        <f>SUM('CSD Raw1'!F37:F40)</f>
        <v>1181</v>
      </c>
      <c r="G15" s="52">
        <f>SUM('CSD Raw1'!G37:G40)</f>
        <v>753</v>
      </c>
      <c r="H15" s="52">
        <f>SUM('CSD Raw1'!H37:H40)</f>
        <v>320</v>
      </c>
      <c r="I15" s="52">
        <f>SUM('CSD Raw1'!I37:I40)</f>
        <v>1165</v>
      </c>
      <c r="J15" s="52">
        <f>SUM('CSD Raw1'!J37:J40)</f>
        <v>886</v>
      </c>
      <c r="K15" s="52">
        <f>SUM('CSD Raw1'!K37:K40)</f>
        <v>423</v>
      </c>
      <c r="M15" s="5">
        <v>2012</v>
      </c>
      <c r="N15" s="51" t="s">
        <v>96</v>
      </c>
      <c r="O15" s="63">
        <v>100</v>
      </c>
      <c r="P15" s="52">
        <f t="shared" si="13"/>
        <v>141.81213632585204</v>
      </c>
      <c r="Q15" s="52">
        <f t="shared" si="12"/>
        <v>105.4862842892768</v>
      </c>
      <c r="R15" s="52">
        <f t="shared" si="12"/>
        <v>98.171238570241059</v>
      </c>
      <c r="S15" s="52">
        <f t="shared" si="12"/>
        <v>62.593516209476306</v>
      </c>
      <c r="T15" s="52">
        <f t="shared" si="12"/>
        <v>26.60016625103907</v>
      </c>
      <c r="U15" s="52">
        <f t="shared" si="12"/>
        <v>96.841230257689119</v>
      </c>
      <c r="V15" s="52">
        <f t="shared" si="12"/>
        <v>73.649210307564431</v>
      </c>
      <c r="W15" s="52">
        <f t="shared" si="12"/>
        <v>35.16209476309227</v>
      </c>
      <c r="Y15" s="117"/>
      <c r="Z15" s="76" t="s">
        <v>96</v>
      </c>
      <c r="AA15" s="84">
        <f t="shared" si="9"/>
        <v>0.28793681187170894</v>
      </c>
      <c r="AB15" s="79">
        <f t="shared" si="9"/>
        <v>0.40832934418382</v>
      </c>
      <c r="AC15" s="80">
        <f t="shared" si="9"/>
        <v>0.30373384394447106</v>
      </c>
      <c r="AD15" s="78">
        <f t="shared" si="10"/>
        <v>0.52395740905057675</v>
      </c>
      <c r="AE15" s="80">
        <f t="shared" si="10"/>
        <v>0.33407275953859805</v>
      </c>
      <c r="AF15" s="72"/>
      <c r="AG15" s="86">
        <f t="shared" si="11"/>
        <v>0.13507747585897148</v>
      </c>
      <c r="AH15" s="90">
        <f t="shared" si="1"/>
        <v>0.19155625421064451</v>
      </c>
      <c r="AI15" s="90">
        <f t="shared" si="1"/>
        <v>0.14248821019537392</v>
      </c>
      <c r="AJ15" s="90">
        <f t="shared" si="1"/>
        <v>0.13260723108017067</v>
      </c>
      <c r="AK15" s="90">
        <f t="shared" si="1"/>
        <v>8.4549741747136767E-2</v>
      </c>
      <c r="AL15" s="87">
        <f t="shared" si="1"/>
        <v>3.593083314619358E-2</v>
      </c>
      <c r="AS15" s="5">
        <v>2012</v>
      </c>
      <c r="AT15" s="51" t="s">
        <v>96</v>
      </c>
      <c r="AU15" s="63">
        <v>100</v>
      </c>
      <c r="AV15" s="52">
        <f t="shared" si="14"/>
        <v>84.983221476510067</v>
      </c>
      <c r="AW15" s="52">
        <f t="shared" si="15"/>
        <v>84.81543624161074</v>
      </c>
      <c r="AX15" s="52">
        <f t="shared" si="16"/>
        <v>48.867449664429529</v>
      </c>
      <c r="AY15" s="52">
        <f t="shared" si="17"/>
        <v>37.164429530201346</v>
      </c>
      <c r="AZ15" s="52">
        <f t="shared" si="18"/>
        <v>17.743288590604024</v>
      </c>
      <c r="BB15" s="117"/>
      <c r="BC15" s="76" t="s">
        <v>96</v>
      </c>
      <c r="BD15" s="78">
        <f t="shared" si="19"/>
        <v>0.37064676616915421</v>
      </c>
      <c r="BE15" s="79">
        <f t="shared" si="20"/>
        <v>0.31498756218905472</v>
      </c>
      <c r="BF15" s="80">
        <f t="shared" si="21"/>
        <v>0.31436567164179102</v>
      </c>
      <c r="BG15" s="72"/>
      <c r="BH15" s="86">
        <f t="shared" si="22"/>
        <v>0.26768470693914215</v>
      </c>
      <c r="BI15" s="90">
        <f t="shared" si="23"/>
        <v>0.22748708735683809</v>
      </c>
      <c r="BJ15" s="90">
        <f t="shared" si="24"/>
        <v>0.22703795194251067</v>
      </c>
      <c r="BK15" s="87">
        <f t="shared" si="25"/>
        <v>0.130810689422861</v>
      </c>
    </row>
    <row r="16" spans="1:63" x14ac:dyDescent="0.3">
      <c r="A16" s="5">
        <v>2012</v>
      </c>
      <c r="B16" s="51" t="s">
        <v>99</v>
      </c>
      <c r="C16" s="64">
        <f>SUM('CSD Raw1'!C50:C53)</f>
        <v>46478</v>
      </c>
      <c r="D16" s="52">
        <f>SUM('CSD Raw1'!D50:D53)</f>
        <v>51950</v>
      </c>
      <c r="E16" s="52">
        <f>SUM('CSD Raw1'!E50:E53)</f>
        <v>48297</v>
      </c>
      <c r="F16" s="52">
        <f>SUM('CSD Raw1'!F50:F53)</f>
        <v>46369</v>
      </c>
      <c r="G16" s="52">
        <f>SUM('CSD Raw1'!G50:G53)</f>
        <v>32481</v>
      </c>
      <c r="H16" s="52">
        <f>SUM('CSD Raw1'!H50:H53)</f>
        <v>10661</v>
      </c>
      <c r="I16" s="52">
        <f>SUM('CSD Raw1'!I50:I53)</f>
        <v>37997</v>
      </c>
      <c r="J16" s="52">
        <f>SUM('CSD Raw1'!J50:J53)</f>
        <v>19717</v>
      </c>
      <c r="K16" s="52">
        <f>SUM('CSD Raw1'!K50:K53)</f>
        <v>14732</v>
      </c>
      <c r="M16" s="5">
        <v>2012</v>
      </c>
      <c r="N16" s="51" t="s">
        <v>99</v>
      </c>
      <c r="O16" s="63">
        <v>100</v>
      </c>
      <c r="P16" s="52">
        <f t="shared" si="13"/>
        <v>111.77331210465167</v>
      </c>
      <c r="Q16" s="52">
        <f t="shared" si="12"/>
        <v>103.9136795903438</v>
      </c>
      <c r="R16" s="52">
        <f t="shared" si="12"/>
        <v>99.765480442359816</v>
      </c>
      <c r="S16" s="52">
        <f t="shared" si="12"/>
        <v>69.88467662119713</v>
      </c>
      <c r="T16" s="52">
        <f t="shared" si="12"/>
        <v>22.937733981668746</v>
      </c>
      <c r="U16" s="52">
        <f t="shared" si="12"/>
        <v>81.752657171134729</v>
      </c>
      <c r="V16" s="52">
        <f t="shared" si="12"/>
        <v>42.422221265975303</v>
      </c>
      <c r="W16" s="52">
        <f t="shared" si="12"/>
        <v>31.696716726193035</v>
      </c>
      <c r="Y16" s="117"/>
      <c r="Z16" s="76" t="s">
        <v>99</v>
      </c>
      <c r="AA16" s="84">
        <f t="shared" si="9"/>
        <v>0.31676946668938488</v>
      </c>
      <c r="AB16" s="79">
        <f t="shared" si="9"/>
        <v>0.35406372465496677</v>
      </c>
      <c r="AC16" s="80">
        <f t="shared" si="9"/>
        <v>0.32916680865564835</v>
      </c>
      <c r="AD16" s="78">
        <f t="shared" si="10"/>
        <v>0.51802571750957982</v>
      </c>
      <c r="AE16" s="80">
        <f t="shared" si="10"/>
        <v>0.36287160237289273</v>
      </c>
      <c r="AF16" s="72"/>
      <c r="AG16" s="86">
        <f t="shared" si="11"/>
        <v>0.15056919418689785</v>
      </c>
      <c r="AH16" s="90">
        <f t="shared" si="1"/>
        <v>0.16829617535198035</v>
      </c>
      <c r="AI16" s="90">
        <f t="shared" si="1"/>
        <v>0.1564619900091356</v>
      </c>
      <c r="AJ16" s="90">
        <f t="shared" si="1"/>
        <v>0.15021607997874836</v>
      </c>
      <c r="AK16" s="90">
        <f t="shared" si="1"/>
        <v>0.1052247944486559</v>
      </c>
      <c r="AL16" s="87">
        <f t="shared" si="1"/>
        <v>3.4537161220932866E-2</v>
      </c>
      <c r="AS16" s="5">
        <v>2012</v>
      </c>
      <c r="AT16" s="51" t="s">
        <v>99</v>
      </c>
      <c r="AU16" s="63">
        <v>100</v>
      </c>
      <c r="AV16" s="52">
        <f t="shared" si="14"/>
        <v>67.434596702101302</v>
      </c>
      <c r="AW16" s="52">
        <f t="shared" si="15"/>
        <v>87.00119551520244</v>
      </c>
      <c r="AX16" s="52">
        <f t="shared" si="16"/>
        <v>40.924316348401135</v>
      </c>
      <c r="AY16" s="52">
        <f t="shared" si="17"/>
        <v>21.236011933611209</v>
      </c>
      <c r="AZ16" s="52">
        <f t="shared" si="18"/>
        <v>15.86696392990619</v>
      </c>
      <c r="BB16" s="117"/>
      <c r="BC16" s="76" t="s">
        <v>99</v>
      </c>
      <c r="BD16" s="78">
        <f t="shared" si="19"/>
        <v>0.39302646506036337</v>
      </c>
      <c r="BE16" s="79">
        <f t="shared" si="20"/>
        <v>0.26503581164598111</v>
      </c>
      <c r="BF16" s="80">
        <f t="shared" si="21"/>
        <v>0.34193772329365552</v>
      </c>
      <c r="BG16" s="72"/>
      <c r="BH16" s="86">
        <f t="shared" si="22"/>
        <v>0.30078527416564621</v>
      </c>
      <c r="BI16" s="90">
        <f t="shared" si="23"/>
        <v>0.20283333657291322</v>
      </c>
      <c r="BJ16" s="90">
        <f t="shared" si="24"/>
        <v>0.26168678445779153</v>
      </c>
      <c r="BK16" s="87">
        <f t="shared" si="25"/>
        <v>0.12309431712895472</v>
      </c>
    </row>
    <row r="17" spans="1:63" x14ac:dyDescent="0.3">
      <c r="A17" s="5">
        <v>2012</v>
      </c>
      <c r="B17" s="51" t="s">
        <v>101</v>
      </c>
      <c r="C17" s="52">
        <f>SUM('CSD Raw1'!C63:C66)</f>
        <v>31770</v>
      </c>
      <c r="D17" s="52">
        <f>SUM('CSD Raw1'!D63:D66)</f>
        <v>82</v>
      </c>
      <c r="E17" s="52">
        <f>SUM('CSD Raw1'!E63:E66)</f>
        <v>816</v>
      </c>
      <c r="F17" s="52">
        <f>SUM('CSD Raw1'!F63:F66)</f>
        <v>0</v>
      </c>
      <c r="G17" s="52">
        <f>SUM('CSD Raw1'!G63:G66)</f>
        <v>36</v>
      </c>
      <c r="H17" s="52">
        <f>SUM('CSD Raw1'!H63:H66)</f>
        <v>0</v>
      </c>
      <c r="I17" s="52">
        <f>SUM('CSD Raw1'!I63:I66)</f>
        <v>11680</v>
      </c>
      <c r="J17" s="52">
        <f>SUM('CSD Raw1'!J63:J66)</f>
        <v>5</v>
      </c>
      <c r="K17" s="52">
        <f>SUM('CSD Raw1'!K63:K66)</f>
        <v>30</v>
      </c>
      <c r="M17" s="5">
        <v>2012</v>
      </c>
      <c r="N17" s="51" t="s">
        <v>101</v>
      </c>
      <c r="O17" s="63"/>
      <c r="P17" s="52"/>
      <c r="Q17" s="52"/>
      <c r="R17" s="52"/>
      <c r="S17" s="52"/>
      <c r="T17" s="52"/>
      <c r="U17" s="52"/>
      <c r="V17" s="52"/>
      <c r="W17" s="52"/>
      <c r="Y17" s="117"/>
      <c r="Z17" s="76" t="s">
        <v>101</v>
      </c>
      <c r="AA17" s="84">
        <f t="shared" si="9"/>
        <v>0.97251132606832369</v>
      </c>
      <c r="AB17" s="79">
        <f t="shared" si="9"/>
        <v>2.5101016285049588E-3</v>
      </c>
      <c r="AC17" s="80">
        <f t="shared" si="9"/>
        <v>2.4978572303171298E-2</v>
      </c>
      <c r="AD17" s="78">
        <f t="shared" si="10"/>
        <v>0</v>
      </c>
      <c r="AE17" s="80">
        <f t="shared" si="10"/>
        <v>1</v>
      </c>
      <c r="AF17" s="72"/>
      <c r="AG17" s="86">
        <f t="shared" si="11"/>
        <v>0.71523447173506838</v>
      </c>
      <c r="AH17" s="90">
        <f t="shared" si="1"/>
        <v>1.8460568675566762E-3</v>
      </c>
      <c r="AI17" s="90">
        <f t="shared" si="1"/>
        <v>1.8370517121051803E-2</v>
      </c>
      <c r="AJ17" s="90">
        <f t="shared" si="1"/>
        <v>0</v>
      </c>
      <c r="AK17" s="90">
        <f t="shared" si="1"/>
        <v>8.1046399063463832E-4</v>
      </c>
      <c r="AL17" s="87">
        <f t="shared" si="1"/>
        <v>0</v>
      </c>
      <c r="AS17" s="5">
        <v>2012</v>
      </c>
      <c r="AT17" s="51" t="s">
        <v>101</v>
      </c>
      <c r="AU17" s="63"/>
      <c r="AV17" s="52"/>
      <c r="AW17" s="52"/>
      <c r="AX17" s="52"/>
      <c r="AY17" s="52"/>
      <c r="AZ17" s="52"/>
      <c r="BB17" s="117"/>
      <c r="BC17" s="76" t="s">
        <v>101</v>
      </c>
      <c r="BD17" s="78">
        <f t="shared" si="19"/>
        <v>0.97144080234833663</v>
      </c>
      <c r="BE17" s="79">
        <f t="shared" si="20"/>
        <v>2.5073385518590997E-3</v>
      </c>
      <c r="BF17" s="80">
        <f t="shared" si="21"/>
        <v>2.6051859099804304E-2</v>
      </c>
      <c r="BG17" s="72"/>
      <c r="BH17" s="86">
        <f t="shared" si="22"/>
        <v>0.71523447173506838</v>
      </c>
      <c r="BI17" s="90">
        <f t="shared" si="23"/>
        <v>1.8460568675566762E-3</v>
      </c>
      <c r="BJ17" s="90">
        <f t="shared" si="24"/>
        <v>1.9180981111686441E-2</v>
      </c>
      <c r="BK17" s="87">
        <f t="shared" si="25"/>
        <v>0.26295053918368266</v>
      </c>
    </row>
    <row r="18" spans="1:63" x14ac:dyDescent="0.3">
      <c r="A18" s="5">
        <v>2012</v>
      </c>
      <c r="B18" s="51" t="s">
        <v>100</v>
      </c>
      <c r="C18" s="64">
        <f>SUM('CSD Raw1'!C76:C79)</f>
        <v>8121</v>
      </c>
      <c r="D18" s="52">
        <f>SUM('CSD Raw1'!D76:D79)</f>
        <v>21615</v>
      </c>
      <c r="E18" s="52">
        <f>SUM('CSD Raw1'!E76:E79)</f>
        <v>13800</v>
      </c>
      <c r="F18" s="52">
        <f>SUM('CSD Raw1'!F76:F79)</f>
        <v>14085</v>
      </c>
      <c r="G18" s="52">
        <f>SUM('CSD Raw1'!G76:G79)</f>
        <v>7091</v>
      </c>
      <c r="H18" s="52">
        <f>SUM('CSD Raw1'!H76:H79)</f>
        <v>2862</v>
      </c>
      <c r="I18" s="52">
        <f>SUM('CSD Raw1'!I76:I79)</f>
        <v>16469</v>
      </c>
      <c r="J18" s="52">
        <f>SUM('CSD Raw1'!J76:J79)</f>
        <v>25000</v>
      </c>
      <c r="K18" s="52">
        <f>SUM('CSD Raw1'!K76:K79)</f>
        <v>2527</v>
      </c>
      <c r="M18" s="5">
        <v>2012</v>
      </c>
      <c r="N18" s="51" t="s">
        <v>100</v>
      </c>
      <c r="O18" s="63">
        <v>100</v>
      </c>
      <c r="P18" s="52">
        <f t="shared" ref="P18:W19" si="26">(D18/$C18)*$O18</f>
        <v>266.16180273365353</v>
      </c>
      <c r="Q18" s="52">
        <f t="shared" si="26"/>
        <v>169.9298115995567</v>
      </c>
      <c r="R18" s="52">
        <f t="shared" si="26"/>
        <v>173.43923162172146</v>
      </c>
      <c r="S18" s="52">
        <f t="shared" si="26"/>
        <v>87.316832902351933</v>
      </c>
      <c r="T18" s="52">
        <f t="shared" si="26"/>
        <v>35.241965275212408</v>
      </c>
      <c r="U18" s="52">
        <f t="shared" si="26"/>
        <v>202.79522226326807</v>
      </c>
      <c r="V18" s="52">
        <f t="shared" si="26"/>
        <v>307.84386159339982</v>
      </c>
      <c r="W18" s="52">
        <f t="shared" si="26"/>
        <v>31.116857529860852</v>
      </c>
      <c r="Y18" s="117"/>
      <c r="Z18" s="76" t="s">
        <v>100</v>
      </c>
      <c r="AA18" s="84">
        <f t="shared" si="9"/>
        <v>0.18653528114663726</v>
      </c>
      <c r="AB18" s="79">
        <f t="shared" si="9"/>
        <v>0.49648566703417862</v>
      </c>
      <c r="AC18" s="80">
        <f t="shared" si="9"/>
        <v>0.31697905181918412</v>
      </c>
      <c r="AD18" s="78">
        <f t="shared" si="10"/>
        <v>0.58594725018720362</v>
      </c>
      <c r="AE18" s="80">
        <f t="shared" si="10"/>
        <v>0.29499126383226559</v>
      </c>
      <c r="AF18" s="72"/>
      <c r="AG18" s="86">
        <f t="shared" si="11"/>
        <v>7.2788383974186605E-2</v>
      </c>
      <c r="AH18" s="90">
        <f t="shared" si="1"/>
        <v>0.1937348749663888</v>
      </c>
      <c r="AI18" s="90">
        <f t="shared" si="1"/>
        <v>0.12368916375369723</v>
      </c>
      <c r="AJ18" s="90">
        <f t="shared" si="1"/>
        <v>0.12624361387469749</v>
      </c>
      <c r="AK18" s="90">
        <f t="shared" si="1"/>
        <v>6.3556511607062827E-2</v>
      </c>
      <c r="AL18" s="87">
        <f t="shared" si="1"/>
        <v>2.565205700457112E-2</v>
      </c>
      <c r="AS18" s="5">
        <v>2012</v>
      </c>
      <c r="AT18" s="51" t="s">
        <v>100</v>
      </c>
      <c r="AU18" s="63">
        <v>100</v>
      </c>
      <c r="AV18" s="52">
        <f t="shared" ref="AV18:AV19" si="27">(($D18+$H18)/($C18+$F18))*$AU18</f>
        <v>110.22696568495</v>
      </c>
      <c r="AW18" s="52">
        <f t="shared" ref="AW18:AW19" si="28">(($E18+$G18)/($C18+$F18))*$AU18</f>
        <v>94.078177069260562</v>
      </c>
      <c r="AX18" s="52">
        <f t="shared" ref="AX18:AX19" si="29">($I18/($C18+$F18))*$AU18</f>
        <v>74.164640187336758</v>
      </c>
      <c r="AY18" s="52">
        <f t="shared" ref="AY18:AY19" si="30">($J18/($C18+$F18))*$AU18</f>
        <v>112.58218499504638</v>
      </c>
      <c r="AZ18" s="52">
        <f t="shared" ref="AZ18:AZ19" si="31">($K18/($C18+$F18))*$AU18</f>
        <v>11.379807259299289</v>
      </c>
      <c r="BB18" s="117"/>
      <c r="BC18" s="76" t="s">
        <v>100</v>
      </c>
      <c r="BD18" s="78">
        <f t="shared" si="19"/>
        <v>0.32861751561251368</v>
      </c>
      <c r="BE18" s="79">
        <f t="shared" si="20"/>
        <v>0.36222511616894071</v>
      </c>
      <c r="BF18" s="80">
        <f t="shared" si="21"/>
        <v>0.30915736821854561</v>
      </c>
      <c r="BG18" s="72"/>
      <c r="BH18" s="86">
        <f t="shared" si="22"/>
        <v>0.19903199784888412</v>
      </c>
      <c r="BI18" s="90">
        <f t="shared" si="23"/>
        <v>0.21938693197095993</v>
      </c>
      <c r="BJ18" s="90">
        <f t="shared" si="24"/>
        <v>0.18724567536076006</v>
      </c>
      <c r="BK18" s="87">
        <f t="shared" si="25"/>
        <v>0.14761136506229272</v>
      </c>
    </row>
    <row r="19" spans="1:63" x14ac:dyDescent="0.3">
      <c r="A19" s="5">
        <v>2012</v>
      </c>
      <c r="B19" s="51" t="s">
        <v>104</v>
      </c>
      <c r="C19" s="64">
        <f>SUM('CSD Raw1'!C89:C92)</f>
        <v>3007</v>
      </c>
      <c r="D19" s="52">
        <f>SUM('CSD Raw1'!D89:D92)</f>
        <v>12150</v>
      </c>
      <c r="E19" s="52">
        <f>SUM('CSD Raw1'!E89:E92)</f>
        <v>4070</v>
      </c>
      <c r="F19" s="52">
        <f>SUM('CSD Raw1'!F89:F92)</f>
        <v>4729</v>
      </c>
      <c r="G19" s="52">
        <f>SUM('CSD Raw1'!G89:G92)</f>
        <v>3589</v>
      </c>
      <c r="H19" s="52">
        <f>SUM('CSD Raw1'!H89:H92)</f>
        <v>4919</v>
      </c>
      <c r="I19" s="52">
        <f>SUM('CSD Raw1'!I89:I92)</f>
        <v>16185</v>
      </c>
      <c r="J19" s="52">
        <f>SUM('CSD Raw1'!J89:J92)</f>
        <v>10016</v>
      </c>
      <c r="K19" s="52">
        <f>SUM('CSD Raw1'!K89:K92)</f>
        <v>1734</v>
      </c>
      <c r="M19" s="5">
        <v>2012</v>
      </c>
      <c r="N19" s="51" t="s">
        <v>104</v>
      </c>
      <c r="O19" s="63">
        <v>100</v>
      </c>
      <c r="P19" s="52">
        <f t="shared" si="26"/>
        <v>404.0571998669771</v>
      </c>
      <c r="Q19" s="52">
        <f t="shared" si="26"/>
        <v>135.35084802128367</v>
      </c>
      <c r="R19" s="52">
        <f t="shared" si="26"/>
        <v>157.26637845028267</v>
      </c>
      <c r="S19" s="52">
        <f t="shared" si="26"/>
        <v>119.35483870967742</v>
      </c>
      <c r="T19" s="52">
        <f t="shared" si="26"/>
        <v>163.58496840705021</v>
      </c>
      <c r="U19" s="52">
        <f t="shared" si="26"/>
        <v>538.24409710675093</v>
      </c>
      <c r="V19" s="52">
        <f t="shared" si="26"/>
        <v>333.0894579314932</v>
      </c>
      <c r="W19" s="52">
        <f t="shared" si="26"/>
        <v>57.665447289657465</v>
      </c>
      <c r="Y19" s="117"/>
      <c r="Z19" s="76" t="s">
        <v>104</v>
      </c>
      <c r="AA19" s="84">
        <f t="shared" si="9"/>
        <v>0.15639465335205702</v>
      </c>
      <c r="AB19" s="79">
        <f t="shared" si="9"/>
        <v>0.63192385707598686</v>
      </c>
      <c r="AC19" s="80">
        <f t="shared" si="9"/>
        <v>0.21168148957195609</v>
      </c>
      <c r="AD19" s="78">
        <f t="shared" si="10"/>
        <v>0.35725617587066555</v>
      </c>
      <c r="AE19" s="80">
        <f t="shared" si="10"/>
        <v>0.27113394273626956</v>
      </c>
      <c r="AF19" s="72"/>
      <c r="AG19" s="86">
        <f t="shared" si="11"/>
        <v>4.9785592476696637E-2</v>
      </c>
      <c r="AH19" s="90">
        <f t="shared" si="1"/>
        <v>0.20116227089852481</v>
      </c>
      <c r="AI19" s="90">
        <f t="shared" si="1"/>
        <v>6.7385221609629301E-2</v>
      </c>
      <c r="AJ19" s="90">
        <f t="shared" si="1"/>
        <v>7.8295998278117188E-2</v>
      </c>
      <c r="AK19" s="90">
        <f t="shared" si="1"/>
        <v>5.9421513601218563E-2</v>
      </c>
      <c r="AL19" s="87">
        <f t="shared" si="1"/>
        <v>8.1441745724266962E-2</v>
      </c>
      <c r="AS19" s="5">
        <v>2012</v>
      </c>
      <c r="AT19" s="51" t="s">
        <v>104</v>
      </c>
      <c r="AU19" s="63">
        <v>100</v>
      </c>
      <c r="AV19" s="52">
        <f t="shared" si="27"/>
        <v>220.6437435367115</v>
      </c>
      <c r="AW19" s="52">
        <f t="shared" si="28"/>
        <v>99.004653567735261</v>
      </c>
      <c r="AX19" s="52">
        <f t="shared" si="29"/>
        <v>209.21664943123059</v>
      </c>
      <c r="AY19" s="52">
        <f t="shared" si="30"/>
        <v>129.47259565667011</v>
      </c>
      <c r="AZ19" s="52">
        <f t="shared" si="31"/>
        <v>22.414684591520164</v>
      </c>
      <c r="BB19" s="117"/>
      <c r="BC19" s="76" t="s">
        <v>104</v>
      </c>
      <c r="BD19" s="78">
        <f t="shared" si="19"/>
        <v>0.23829472646623953</v>
      </c>
      <c r="BE19" s="79">
        <f t="shared" si="20"/>
        <v>0.52578240512567764</v>
      </c>
      <c r="BF19" s="80">
        <f t="shared" si="21"/>
        <v>0.2359228684080828</v>
      </c>
      <c r="BG19" s="72"/>
      <c r="BH19" s="86">
        <f t="shared" si="22"/>
        <v>0.12808159075481382</v>
      </c>
      <c r="BI19" s="90">
        <f t="shared" si="23"/>
        <v>0.28260401662279178</v>
      </c>
      <c r="BJ19" s="90">
        <f t="shared" si="24"/>
        <v>0.12680673521084787</v>
      </c>
      <c r="BK19" s="87">
        <f t="shared" si="25"/>
        <v>0.26796801271544229</v>
      </c>
    </row>
    <row r="20" spans="1:63" x14ac:dyDescent="0.3">
      <c r="A20" s="5">
        <v>2012</v>
      </c>
      <c r="B20" s="51" t="s">
        <v>110</v>
      </c>
      <c r="C20" s="52">
        <f>SUM('CSD Raw1'!C102:C105)</f>
        <v>0</v>
      </c>
      <c r="D20" s="52">
        <f>SUM('CSD Raw1'!D102:D105)</f>
        <v>7985</v>
      </c>
      <c r="E20" s="52">
        <f>SUM('CSD Raw1'!E102:E105)</f>
        <v>23</v>
      </c>
      <c r="F20" s="52">
        <f>SUM('CSD Raw1'!F102:F105)</f>
        <v>0</v>
      </c>
      <c r="G20" s="52">
        <f>SUM('CSD Raw1'!G102:G105)</f>
        <v>0</v>
      </c>
      <c r="H20" s="52">
        <f>SUM('CSD Raw1'!H102:H105)</f>
        <v>0</v>
      </c>
      <c r="I20" s="52">
        <f>SUM('CSD Raw1'!I102:I105)</f>
        <v>800</v>
      </c>
      <c r="J20" s="52">
        <f>SUM('CSD Raw1'!J102:J105)</f>
        <v>29</v>
      </c>
      <c r="K20" s="52">
        <f>SUM('CSD Raw1'!K102:K105)</f>
        <v>0</v>
      </c>
      <c r="M20" s="5">
        <v>2012</v>
      </c>
      <c r="N20" s="51" t="s">
        <v>110</v>
      </c>
      <c r="O20" s="63"/>
      <c r="P20" s="52"/>
      <c r="Q20" s="52"/>
      <c r="R20" s="52"/>
      <c r="S20" s="52"/>
      <c r="T20" s="52"/>
      <c r="U20" s="52"/>
      <c r="V20" s="52"/>
      <c r="W20" s="52"/>
      <c r="Y20" s="117"/>
      <c r="Z20" s="76" t="s">
        <v>110</v>
      </c>
      <c r="AA20" s="84">
        <f t="shared" si="9"/>
        <v>0</v>
      </c>
      <c r="AB20" s="79">
        <f t="shared" si="9"/>
        <v>0.99712787212787213</v>
      </c>
      <c r="AC20" s="80">
        <f t="shared" si="9"/>
        <v>2.872127872127872E-3</v>
      </c>
      <c r="AD20" s="88" t="s">
        <v>123</v>
      </c>
      <c r="AE20" s="89" t="s">
        <v>123</v>
      </c>
      <c r="AF20" s="72"/>
      <c r="AG20" s="86">
        <f t="shared" si="11"/>
        <v>0</v>
      </c>
      <c r="AH20" s="90">
        <f t="shared" si="11"/>
        <v>0.90358719022292633</v>
      </c>
      <c r="AI20" s="90">
        <f t="shared" si="11"/>
        <v>2.602693221681566E-3</v>
      </c>
      <c r="AJ20" s="90">
        <f t="shared" si="11"/>
        <v>0</v>
      </c>
      <c r="AK20" s="90">
        <f t="shared" si="11"/>
        <v>0</v>
      </c>
      <c r="AL20" s="87">
        <f t="shared" si="11"/>
        <v>0</v>
      </c>
      <c r="AS20" s="5">
        <v>2012</v>
      </c>
      <c r="AT20" s="51" t="s">
        <v>110</v>
      </c>
      <c r="AU20" s="63"/>
      <c r="AV20" s="52"/>
      <c r="AW20" s="52"/>
      <c r="AX20" s="52"/>
      <c r="AY20" s="52"/>
      <c r="AZ20" s="52"/>
      <c r="BB20" s="117"/>
      <c r="BC20" s="76" t="s">
        <v>110</v>
      </c>
      <c r="BD20" s="78">
        <f t="shared" si="19"/>
        <v>0</v>
      </c>
      <c r="BE20" s="79">
        <f t="shared" si="20"/>
        <v>0.99712787212787213</v>
      </c>
      <c r="BF20" s="80">
        <f t="shared" si="21"/>
        <v>2.872127872127872E-3</v>
      </c>
      <c r="BG20" s="72"/>
      <c r="BH20" s="86">
        <f t="shared" si="22"/>
        <v>0</v>
      </c>
      <c r="BI20" s="90">
        <f t="shared" si="23"/>
        <v>0.90358719022292633</v>
      </c>
      <c r="BJ20" s="90">
        <f t="shared" si="24"/>
        <v>2.602693221681566E-3</v>
      </c>
      <c r="BK20" s="87">
        <f t="shared" si="25"/>
        <v>9.052845988457621E-2</v>
      </c>
    </row>
    <row r="21" spans="1:63" ht="15" thickBot="1" x14ac:dyDescent="0.35">
      <c r="A21" s="56">
        <v>2012</v>
      </c>
      <c r="B21" s="57" t="s">
        <v>111</v>
      </c>
      <c r="C21" s="66">
        <f>SUM('CSD Raw1'!C115:C118)</f>
        <v>242</v>
      </c>
      <c r="D21" s="58">
        <f>SUM('CSD Raw1'!D115:D118)</f>
        <v>1583</v>
      </c>
      <c r="E21" s="58">
        <f>SUM('CSD Raw1'!E115:E118)</f>
        <v>568</v>
      </c>
      <c r="F21" s="58">
        <f>SUM('CSD Raw1'!F115:F118)</f>
        <v>419</v>
      </c>
      <c r="G21" s="58">
        <f>SUM('CSD Raw1'!G115:G118)</f>
        <v>623</v>
      </c>
      <c r="H21" s="58">
        <f>SUM('CSD Raw1'!H115:H118)</f>
        <v>967</v>
      </c>
      <c r="I21" s="58">
        <f>SUM('CSD Raw1'!I115:I118)</f>
        <v>1411</v>
      </c>
      <c r="J21" s="58">
        <f>SUM('CSD Raw1'!J115:J118)</f>
        <v>2442</v>
      </c>
      <c r="K21" s="58">
        <f>SUM('CSD Raw1'!K115:K118)</f>
        <v>0</v>
      </c>
      <c r="M21" s="56">
        <v>2012</v>
      </c>
      <c r="N21" s="57" t="s">
        <v>111</v>
      </c>
      <c r="O21" s="68">
        <v>100</v>
      </c>
      <c r="P21" s="58">
        <f>(D21/$C21)*$O21</f>
        <v>654.13223140495859</v>
      </c>
      <c r="Q21" s="58">
        <f t="shared" ref="Q21:W21" si="32">(E21/$C21)*$O21</f>
        <v>234.71074380165291</v>
      </c>
      <c r="R21" s="58">
        <f t="shared" si="32"/>
        <v>173.14049586776858</v>
      </c>
      <c r="S21" s="58">
        <f t="shared" si="32"/>
        <v>257.43801652892563</v>
      </c>
      <c r="T21" s="58">
        <f t="shared" si="32"/>
        <v>399.58677685950414</v>
      </c>
      <c r="U21" s="58">
        <f t="shared" si="32"/>
        <v>583.05785123966939</v>
      </c>
      <c r="V21" s="58">
        <f t="shared" si="32"/>
        <v>1009.0909090909091</v>
      </c>
      <c r="W21" s="58">
        <f t="shared" si="32"/>
        <v>0</v>
      </c>
      <c r="Y21" s="118"/>
      <c r="Z21" s="77" t="s">
        <v>111</v>
      </c>
      <c r="AA21" s="85">
        <f t="shared" si="9"/>
        <v>0.10112829084830756</v>
      </c>
      <c r="AB21" s="82">
        <f t="shared" si="9"/>
        <v>0.66151274550773087</v>
      </c>
      <c r="AC21" s="83">
        <f t="shared" si="9"/>
        <v>0.23735896364396156</v>
      </c>
      <c r="AD21" s="81">
        <f t="shared" si="10"/>
        <v>0.20856147336983574</v>
      </c>
      <c r="AE21" s="83">
        <f t="shared" si="10"/>
        <v>0.31010452961672474</v>
      </c>
      <c r="AF21" s="72"/>
      <c r="AG21" s="91">
        <f t="shared" si="11"/>
        <v>2.9315566323440338E-2</v>
      </c>
      <c r="AH21" s="92">
        <f t="shared" si="11"/>
        <v>0.19176256814052089</v>
      </c>
      <c r="AI21" s="92">
        <f t="shared" si="11"/>
        <v>6.8806783767413685E-2</v>
      </c>
      <c r="AJ21" s="92">
        <f t="shared" si="11"/>
        <v>5.0757116898849181E-2</v>
      </c>
      <c r="AK21" s="92">
        <f t="shared" si="11"/>
        <v>7.5469412477286488E-2</v>
      </c>
      <c r="AL21" s="93">
        <f t="shared" si="11"/>
        <v>0.11714112658994549</v>
      </c>
      <c r="AS21" s="56">
        <v>2012</v>
      </c>
      <c r="AT21" s="57" t="s">
        <v>111</v>
      </c>
      <c r="AU21" s="68">
        <v>100</v>
      </c>
      <c r="AV21" s="58">
        <f>(($D21+$H21)/($C21+$F21))*$AU21</f>
        <v>385.77912254160361</v>
      </c>
      <c r="AW21" s="58">
        <f>(($E21+$G21)/($C21+$F21))*$AU21</f>
        <v>180.18154311649016</v>
      </c>
      <c r="AX21" s="58">
        <f>($I21/($C21+$F21))*$AU21</f>
        <v>213.464447806354</v>
      </c>
      <c r="AY21" s="58">
        <f>($J21/($C21+$F21))*$AU21</f>
        <v>369.44024205748866</v>
      </c>
      <c r="AZ21" s="58">
        <f>($K21/($C21+$F21))*$AU21</f>
        <v>0</v>
      </c>
      <c r="BB21" s="128"/>
      <c r="BC21" s="77" t="s">
        <v>111</v>
      </c>
      <c r="BD21" s="81">
        <f t="shared" si="19"/>
        <v>0.15015901862789641</v>
      </c>
      <c r="BE21" s="82">
        <f t="shared" si="20"/>
        <v>0.57928214447978188</v>
      </c>
      <c r="BF21" s="83">
        <f t="shared" si="21"/>
        <v>0.27055883689232169</v>
      </c>
      <c r="BG21" s="72"/>
      <c r="BH21" s="91">
        <f t="shared" si="22"/>
        <v>8.0072683222289526E-2</v>
      </c>
      <c r="BI21" s="92">
        <f t="shared" si="23"/>
        <v>0.30890369473046636</v>
      </c>
      <c r="BJ21" s="92">
        <f t="shared" si="24"/>
        <v>0.14427619624470017</v>
      </c>
      <c r="BK21" s="93">
        <f t="shared" si="25"/>
        <v>0.17092671108419141</v>
      </c>
    </row>
    <row r="22" spans="1:63" ht="15" thickTop="1" x14ac:dyDescent="0.3">
      <c r="BB22" s="129"/>
    </row>
  </sheetData>
  <mergeCells count="18">
    <mergeCell ref="U2:V2"/>
    <mergeCell ref="C2:E2"/>
    <mergeCell ref="F2:H2"/>
    <mergeCell ref="I2:J2"/>
    <mergeCell ref="O2:Q2"/>
    <mergeCell ref="R2:T2"/>
    <mergeCell ref="AA2:AC2"/>
    <mergeCell ref="AD2:AE2"/>
    <mergeCell ref="AG2:AL2"/>
    <mergeCell ref="Y4:Y12"/>
    <mergeCell ref="Y13:Y21"/>
    <mergeCell ref="BB13:BB21"/>
    <mergeCell ref="AS2:AT2"/>
    <mergeCell ref="AX2:AY2"/>
    <mergeCell ref="BD2:BF2"/>
    <mergeCell ref="BH2:BK2"/>
    <mergeCell ref="BB4:BB12"/>
    <mergeCell ref="AU2:AW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MRK Spends</vt:lpstr>
      <vt:lpstr>MRK Spends - 2</vt:lpstr>
      <vt:lpstr>Match</vt:lpstr>
      <vt:lpstr>CSD Raw1</vt:lpstr>
      <vt:lpstr>CSD Selected</vt:lpstr>
      <vt:lpstr>CSD Selected - 2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2013-05-21T21:46:36Z</dcterms:modified>
</cp:coreProperties>
</file>