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1720" windowHeight="12780"/>
  </bookViews>
  <sheets>
    <sheet name="LS Budget" sheetId="1" r:id="rId1"/>
  </sheets>
  <externalReferences>
    <externalReference r:id="rId2"/>
  </externalReferences>
  <definedNames>
    <definedName name="bluename">[1]DataEntry!$B$149</definedName>
    <definedName name="cardlevel">[1]DataEntry!$K$95</definedName>
    <definedName name="cardpricing" localSheetId="0">'LS Budget'!$AN$24:$AO$24</definedName>
    <definedName name="cards6" localSheetId="0">'LS Budget'!#REF!</definedName>
    <definedName name="cardz">[1]Info!$K$9:$L$14</definedName>
    <definedName name="dact">'[1]Tiered Pricing'!$J$6:$J$12</definedName>
    <definedName name="dep">'LS Budget'!$E$44</definedName>
    <definedName name="dtrx">'[1]Tiered Pricing'!$J$34:$J$37</definedName>
    <definedName name="fname">'LS Budget'!$E$7</definedName>
    <definedName name="nact">'[1]Tiered Pricing'!$H$6:$H$12</definedName>
    <definedName name="NewBenefit">#REF!</definedName>
    <definedName name="newcardpricing">[1]Info!$C$26:$I$29</definedName>
    <definedName name="ntrx">'[1]Tiered Pricing'!$H$34:$H$37</definedName>
    <definedName name="_xlnm.Print_Area" localSheetId="0">'LS Budget'!$B$1:$AE$48</definedName>
    <definedName name="rampup">[1]Deposit!$E$3:$Q$10</definedName>
    <definedName name="solver_adj" localSheetId="0" hidden="1">'LS Budget'!#REF!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'LS Budget'!$D$15</definedName>
    <definedName name="solver_lhs2" localSheetId="0" hidden="1">'LS Budget'!#REF!</definedName>
    <definedName name="solver_lhs3" localSheetId="0" hidden="1">'LS Budget'!$D$16</definedName>
    <definedName name="solver_lin" localSheetId="0" hidden="1">2</definedName>
    <definedName name="solver_neg" localSheetId="0" hidden="1">2</definedName>
    <definedName name="solver_num" localSheetId="0" hidden="1">3</definedName>
    <definedName name="solver_nwt" localSheetId="0" hidden="1">1</definedName>
    <definedName name="solver_opt" localSheetId="0" hidden="1">'LS Budget'!#REF!</definedName>
    <definedName name="solver_pre" localSheetId="0" hidden="1">0.000001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50000</definedName>
    <definedName name="solver_rhs2" localSheetId="0" hidden="1">90000</definedName>
    <definedName name="solver_rhs3" localSheetId="0" hidden="1">25000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435000</definedName>
    <definedName name="totaltotal">'LS Budget'!$E$46</definedName>
    <definedName name="tpc">'LS Budget'!$E$39</definedName>
    <definedName name="tpr">'LS Budget'!#REF!</definedName>
    <definedName name="trc">'LS Budget'!$E$42</definedName>
    <definedName name="xcardcosts">[1]margindata!$AF$26:$AL$38</definedName>
    <definedName name="xcards">[1]Deposit!$I$13:$O$24</definedName>
  </definedNames>
  <calcPr calcId="114210"/>
</workbook>
</file>

<file path=xl/calcChain.xml><?xml version="1.0" encoding="utf-8"?>
<calcChain xmlns="http://schemas.openxmlformats.org/spreadsheetml/2006/main">
  <c r="O4" i="1"/>
  <c r="G11"/>
  <c r="H11"/>
  <c r="F64"/>
  <c r="F51"/>
  <c r="F42"/>
  <c r="AE42"/>
  <c r="G51"/>
  <c r="G42"/>
  <c r="H51"/>
  <c r="H42"/>
  <c r="I51"/>
  <c r="I42"/>
  <c r="J51"/>
  <c r="J42"/>
  <c r="K51"/>
  <c r="K42"/>
  <c r="L51"/>
  <c r="L42"/>
  <c r="M51"/>
  <c r="M42"/>
  <c r="N51"/>
  <c r="N42"/>
  <c r="O51"/>
  <c r="O42"/>
  <c r="P51"/>
  <c r="P42"/>
  <c r="Q51"/>
  <c r="Q42"/>
  <c r="R51"/>
  <c r="R42"/>
  <c r="S51"/>
  <c r="S42"/>
  <c r="T51"/>
  <c r="T42"/>
  <c r="U51"/>
  <c r="U42"/>
  <c r="U44"/>
  <c r="V51"/>
  <c r="V42"/>
  <c r="W51"/>
  <c r="W42"/>
  <c r="W44"/>
  <c r="X51"/>
  <c r="X42"/>
  <c r="Y51"/>
  <c r="Y42"/>
  <c r="Y44"/>
  <c r="Z51"/>
  <c r="Z42"/>
  <c r="AA51"/>
  <c r="AA42"/>
  <c r="AA44"/>
  <c r="AB51"/>
  <c r="AB42"/>
  <c r="AC51"/>
  <c r="AC42"/>
  <c r="AC44"/>
  <c r="AD51"/>
  <c r="AD42"/>
  <c r="F15"/>
  <c r="AE15"/>
  <c r="F33"/>
  <c r="G33"/>
  <c r="G30"/>
  <c r="G31"/>
  <c r="H33"/>
  <c r="H30"/>
  <c r="H31"/>
  <c r="I33"/>
  <c r="I30"/>
  <c r="I31"/>
  <c r="J33"/>
  <c r="J30"/>
  <c r="J31"/>
  <c r="K33"/>
  <c r="K30"/>
  <c r="K31"/>
  <c r="L33"/>
  <c r="L30"/>
  <c r="L31"/>
  <c r="M33"/>
  <c r="M30"/>
  <c r="M31"/>
  <c r="N33"/>
  <c r="N30"/>
  <c r="N31"/>
  <c r="O33"/>
  <c r="O30"/>
  <c r="O31"/>
  <c r="P33"/>
  <c r="P30"/>
  <c r="P31"/>
  <c r="Q33"/>
  <c r="Q30"/>
  <c r="Q31"/>
  <c r="R33"/>
  <c r="R30"/>
  <c r="R31"/>
  <c r="S33"/>
  <c r="S30"/>
  <c r="S31"/>
  <c r="T33"/>
  <c r="T30"/>
  <c r="T31"/>
  <c r="T44"/>
  <c r="U33"/>
  <c r="U30"/>
  <c r="U31"/>
  <c r="V33"/>
  <c r="V30"/>
  <c r="V31"/>
  <c r="V44"/>
  <c r="W33"/>
  <c r="W30"/>
  <c r="W31"/>
  <c r="X33"/>
  <c r="X30"/>
  <c r="X31"/>
  <c r="X44"/>
  <c r="Y33"/>
  <c r="Y30"/>
  <c r="Y31"/>
  <c r="Z33"/>
  <c r="Z30"/>
  <c r="Z31"/>
  <c r="Z44"/>
  <c r="AA33"/>
  <c r="AA30"/>
  <c r="AA31"/>
  <c r="AB33"/>
  <c r="AB30"/>
  <c r="AB31"/>
  <c r="AB44"/>
  <c r="G64"/>
  <c r="AD23"/>
  <c r="AD30"/>
  <c r="AD31"/>
  <c r="AD33"/>
  <c r="AD44"/>
  <c r="AC23"/>
  <c r="AC30"/>
  <c r="AC31"/>
  <c r="AC33"/>
  <c r="AC39"/>
  <c r="AB23"/>
  <c r="AA23"/>
  <c r="AA39"/>
  <c r="Z23"/>
  <c r="Z39"/>
  <c r="Z46"/>
  <c r="Y23"/>
  <c r="Y39"/>
  <c r="Y46"/>
  <c r="X23"/>
  <c r="X39"/>
  <c r="X46"/>
  <c r="W23"/>
  <c r="W39"/>
  <c r="F44"/>
  <c r="V23"/>
  <c r="V39"/>
  <c r="V46"/>
  <c r="U23"/>
  <c r="U39"/>
  <c r="U46"/>
  <c r="T23"/>
  <c r="T39"/>
  <c r="T46"/>
  <c r="S23"/>
  <c r="S39"/>
  <c r="R23"/>
  <c r="R39"/>
  <c r="AE53"/>
  <c r="AE52"/>
  <c r="F17"/>
  <c r="AE17"/>
  <c r="F16"/>
  <c r="AE16"/>
  <c r="F19"/>
  <c r="AE19"/>
  <c r="O7"/>
  <c r="O5"/>
  <c r="O3"/>
  <c r="L2"/>
  <c r="K2"/>
  <c r="J2"/>
  <c r="F18"/>
  <c r="AE18"/>
  <c r="F31"/>
  <c r="AE31"/>
  <c r="F30"/>
  <c r="F20"/>
  <c r="AE20"/>
  <c r="F37"/>
  <c r="AE37"/>
  <c r="F36"/>
  <c r="AE36"/>
  <c r="F35"/>
  <c r="AE35"/>
  <c r="F26"/>
  <c r="AE26"/>
  <c r="AE55"/>
  <c r="AE51"/>
  <c r="AE24"/>
  <c r="P23"/>
  <c r="P39"/>
  <c r="G23"/>
  <c r="G39"/>
  <c r="I23"/>
  <c r="I39"/>
  <c r="K23"/>
  <c r="K39"/>
  <c r="M23"/>
  <c r="M39"/>
  <c r="O23"/>
  <c r="O39"/>
  <c r="Q23"/>
  <c r="Q39"/>
  <c r="F23"/>
  <c r="H23"/>
  <c r="H39"/>
  <c r="J23"/>
  <c r="J39"/>
  <c r="L23"/>
  <c r="L39"/>
  <c r="N23"/>
  <c r="N39"/>
  <c r="AE33"/>
  <c r="AE30"/>
  <c r="I4"/>
  <c r="AB39"/>
  <c r="AB46"/>
  <c r="AE23"/>
  <c r="AD39"/>
  <c r="AD46"/>
  <c r="F39"/>
  <c r="F46"/>
  <c r="L44"/>
  <c r="L46"/>
  <c r="K44"/>
  <c r="AC46"/>
  <c r="J44"/>
  <c r="I44"/>
  <c r="I46"/>
  <c r="I11"/>
  <c r="H64"/>
  <c r="K46"/>
  <c r="G44"/>
  <c r="P44"/>
  <c r="O44"/>
  <c r="H46"/>
  <c r="P46"/>
  <c r="W46"/>
  <c r="AA46"/>
  <c r="H44"/>
  <c r="R44"/>
  <c r="R46"/>
  <c r="Q44"/>
  <c r="Q46"/>
  <c r="S44"/>
  <c r="S46"/>
  <c r="N44"/>
  <c r="N46"/>
  <c r="M44"/>
  <c r="M46"/>
  <c r="J46"/>
  <c r="O46"/>
  <c r="G46"/>
  <c r="AE39"/>
  <c r="I64"/>
  <c r="J11"/>
  <c r="AE44"/>
  <c r="AE46"/>
  <c r="I3"/>
  <c r="I5"/>
  <c r="I7"/>
  <c r="N5"/>
  <c r="K11"/>
  <c r="J64"/>
  <c r="L11"/>
  <c r="K64"/>
  <c r="N7"/>
  <c r="N6"/>
  <c r="N4"/>
  <c r="N3"/>
  <c r="M11"/>
  <c r="L64"/>
  <c r="N11"/>
  <c r="M64"/>
  <c r="O11"/>
  <c r="N64"/>
  <c r="P11"/>
  <c r="O64"/>
  <c r="Q11"/>
  <c r="P64"/>
  <c r="R11"/>
  <c r="Q64"/>
  <c r="S11"/>
  <c r="R64"/>
  <c r="J1"/>
  <c r="J5"/>
  <c r="K5"/>
  <c r="J3"/>
  <c r="K3"/>
  <c r="J4"/>
  <c r="K4"/>
  <c r="K7"/>
  <c r="J7"/>
  <c r="L1"/>
  <c r="M1"/>
  <c r="S64"/>
  <c r="T11"/>
  <c r="L3"/>
  <c r="L4"/>
  <c r="L5"/>
  <c r="L7"/>
  <c r="M3"/>
  <c r="M5"/>
  <c r="M4"/>
  <c r="U11"/>
  <c r="T64"/>
  <c r="M7"/>
  <c r="V11"/>
  <c r="U64"/>
  <c r="W11"/>
  <c r="V64"/>
  <c r="X11"/>
  <c r="W64"/>
  <c r="X64"/>
  <c r="Y11"/>
  <c r="Y64"/>
  <c r="Z11"/>
  <c r="AA11"/>
  <c r="Z64"/>
  <c r="AB11"/>
  <c r="AA64"/>
  <c r="AC11"/>
  <c r="AB64"/>
  <c r="AD11"/>
  <c r="AD64"/>
  <c r="AC64"/>
</calcChain>
</file>

<file path=xl/sharedStrings.xml><?xml version="1.0" encoding="utf-8"?>
<sst xmlns="http://schemas.openxmlformats.org/spreadsheetml/2006/main" count="71" uniqueCount="69">
  <si>
    <t>Return to DataEntry</t>
  </si>
  <si>
    <t>master</t>
  </si>
  <si>
    <t>Deposit</t>
  </si>
  <si>
    <t>Total</t>
  </si>
  <si>
    <t>Program Costs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</si>
  <si>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</si>
  <si>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</si>
  <si>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</si>
  <si>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</si>
  <si>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</si>
  <si>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</si>
  <si>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</si>
  <si>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</si>
  <si>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</si>
  <si>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</si>
  <si>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</si>
  <si>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</si>
  <si>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</si>
  <si>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</si>
  <si>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</si>
  <si>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</si>
  <si>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</si>
  <si>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</si>
  <si>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</si>
  <si>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</si>
  <si>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</si>
  <si>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</si>
  <si>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</si>
  <si>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</si>
  <si>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</si>
  <si>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Fixed Fees:</t>
  </si>
  <si>
    <t>Administrative Fees:</t>
  </si>
  <si>
    <t>Cards:</t>
  </si>
  <si>
    <t>Variable Fees:</t>
  </si>
  <si>
    <t>Total Program Costs</t>
  </si>
  <si>
    <t>Reimbursement Costs</t>
  </si>
  <si>
    <t>Total Reimbursement Costs</t>
  </si>
  <si>
    <t>Total Program and Reimb Costs</t>
  </si>
  <si>
    <t>Number of Cards</t>
  </si>
  <si>
    <t>Activations per Month</t>
  </si>
  <si>
    <t>Program Setup</t>
  </si>
  <si>
    <t>Patient Enrollment Fee (IVR/Call Center)</t>
  </si>
  <si>
    <t>Monthly Admin</t>
  </si>
  <si>
    <t>Cards</t>
  </si>
  <si>
    <t>Live Agent/IVR Channel</t>
  </si>
  <si>
    <t>Web Activations</t>
  </si>
  <si>
    <t>Pharmacy Trx Fee</t>
  </si>
  <si>
    <t>Printing and Fulfillment</t>
  </si>
  <si>
    <t>Telecom Line Charges</t>
  </si>
  <si>
    <t>Postage</t>
  </si>
  <si>
    <t>Custom App/Reporting Hrs</t>
  </si>
  <si>
    <t>As Incurred</t>
  </si>
  <si>
    <t>Carrier Prevailing Rate</t>
  </si>
  <si>
    <t>Web Setup</t>
  </si>
  <si>
    <t>Misc Setup</t>
  </si>
  <si>
    <t>Data Extract</t>
  </si>
  <si>
    <t>Two Custom Data Extracts</t>
  </si>
  <si>
    <t>Months in Cal. Yr-&gt;</t>
  </si>
  <si>
    <t>Summary</t>
  </si>
  <si>
    <t>Totals</t>
  </si>
  <si>
    <t>%Total</t>
  </si>
  <si>
    <t>Program</t>
  </si>
  <si>
    <t>Reimbursement</t>
  </si>
  <si>
    <t>ProdReplace</t>
  </si>
  <si>
    <t>Total Claims per Month</t>
  </si>
  <si>
    <t>Print Redemptions</t>
  </si>
  <si>
    <t>Web Redemptions</t>
  </si>
  <si>
    <t>Avg Benefit per Claim</t>
  </si>
  <si>
    <t>Januvia®/Janumet®/Janumet XR® Voucher</t>
  </si>
</sst>
</file>

<file path=xl/styles.xml><?xml version="1.0" encoding="utf-8"?>
<styleSheet xmlns="http://schemas.openxmlformats.org/spreadsheetml/2006/main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409]mmm\-yy;@"/>
    <numFmt numFmtId="166" formatCode="0.0%"/>
    <numFmt numFmtId="167" formatCode="_(* #,##0_);_(* \(#,##0\);_(* &quot;-&quot;??_);_(@_)"/>
  </numFmts>
  <fonts count="12"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Tahoma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3" applyAlignment="1" applyProtection="1">
      <alignment horizontal="left"/>
    </xf>
    <xf numFmtId="0" fontId="3" fillId="0" borderId="0" xfId="0" applyFont="1"/>
    <xf numFmtId="0" fontId="4" fillId="0" borderId="0" xfId="0" applyFont="1"/>
    <xf numFmtId="0" fontId="0" fillId="0" borderId="0" xfId="0" applyFill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 indent="1"/>
    </xf>
    <xf numFmtId="0" fontId="0" fillId="0" borderId="0" xfId="0" applyBorder="1" applyAlignment="1">
      <alignment horizontal="left" indent="1"/>
    </xf>
    <xf numFmtId="164" fontId="0" fillId="0" borderId="0" xfId="2" applyNumberFormat="1" applyFont="1"/>
    <xf numFmtId="164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NumberFormat="1"/>
    <xf numFmtId="44" fontId="0" fillId="0" borderId="0" xfId="2" applyFont="1" applyFill="1"/>
    <xf numFmtId="0" fontId="0" fillId="0" borderId="0" xfId="0" applyAlignment="1">
      <alignment horizontal="right"/>
    </xf>
    <xf numFmtId="43" fontId="0" fillId="0" borderId="0" xfId="0" applyNumberFormat="1"/>
    <xf numFmtId="0" fontId="4" fillId="0" borderId="0" xfId="0" applyFont="1" applyAlignment="1"/>
    <xf numFmtId="164" fontId="4" fillId="0" borderId="0" xfId="0" applyNumberFormat="1" applyFont="1"/>
    <xf numFmtId="44" fontId="4" fillId="0" borderId="0" xfId="0" applyNumberFormat="1" applyFont="1"/>
    <xf numFmtId="49" fontId="1" fillId="0" borderId="0" xfId="0" applyNumberFormat="1" applyFont="1" applyFill="1" applyBorder="1" applyAlignment="1">
      <alignment horizontal="left" indent="1"/>
    </xf>
    <xf numFmtId="167" fontId="4" fillId="0" borderId="0" xfId="0" applyNumberFormat="1" applyFont="1"/>
    <xf numFmtId="44" fontId="10" fillId="2" borderId="0" xfId="2" quotePrefix="1" applyFont="1" applyFill="1" applyBorder="1"/>
    <xf numFmtId="167" fontId="10" fillId="2" borderId="0" xfId="1" quotePrefix="1" applyNumberFormat="1" applyFont="1" applyFill="1" applyBorder="1"/>
    <xf numFmtId="164" fontId="0" fillId="2" borderId="0" xfId="2" applyNumberFormat="1" applyFont="1" applyFill="1"/>
    <xf numFmtId="166" fontId="0" fillId="2" borderId="0" xfId="4" applyNumberFormat="1" applyFont="1" applyFill="1" applyBorder="1"/>
    <xf numFmtId="44" fontId="0" fillId="2" borderId="0" xfId="2" applyFont="1" applyFill="1"/>
    <xf numFmtId="167" fontId="0" fillId="2" borderId="0" xfId="1" applyNumberFormat="1" applyFont="1" applyFill="1"/>
    <xf numFmtId="0" fontId="0" fillId="0" borderId="0" xfId="0" applyFill="1" applyBorder="1"/>
    <xf numFmtId="0" fontId="7" fillId="2" borderId="0" xfId="0" applyFont="1" applyFill="1" applyAlignment="1">
      <alignment horizontal="left"/>
    </xf>
    <xf numFmtId="0" fontId="0" fillId="0" borderId="0" xfId="0" applyFont="1" applyBorder="1" applyAlignment="1">
      <alignment horizontal="left" indent="1"/>
    </xf>
    <xf numFmtId="164" fontId="0" fillId="0" borderId="0" xfId="2" applyNumberFormat="1" applyFont="1" applyFill="1"/>
    <xf numFmtId="165" fontId="0" fillId="2" borderId="0" xfId="0" applyNumberFormat="1" applyFill="1" applyAlignment="1">
      <alignment horizontal="center"/>
    </xf>
    <xf numFmtId="164" fontId="4" fillId="0" borderId="0" xfId="2" applyNumberFormat="1" applyFont="1" applyFill="1"/>
    <xf numFmtId="0" fontId="0" fillId="2" borderId="1" xfId="0" applyFill="1" applyBorder="1"/>
    <xf numFmtId="0" fontId="4" fillId="0" borderId="2" xfId="0" applyFont="1" applyFill="1" applyBorder="1"/>
    <xf numFmtId="0" fontId="4" fillId="0" borderId="0" xfId="0" applyFont="1" applyAlignment="1">
      <alignment horizontal="right"/>
    </xf>
    <xf numFmtId="0" fontId="0" fillId="0" borderId="1" xfId="0" applyBorder="1"/>
    <xf numFmtId="164" fontId="0" fillId="0" borderId="3" xfId="0" applyNumberFormat="1" applyBorder="1"/>
    <xf numFmtId="164" fontId="0" fillId="3" borderId="1" xfId="0" applyNumberFormat="1" applyFill="1" applyBorder="1"/>
    <xf numFmtId="164" fontId="0" fillId="0" borderId="1" xfId="0" applyNumberFormat="1" applyFill="1" applyBorder="1"/>
    <xf numFmtId="9" fontId="0" fillId="0" borderId="2" xfId="4" applyFont="1" applyBorder="1"/>
    <xf numFmtId="0" fontId="0" fillId="0" borderId="0" xfId="0" applyAlignment="1">
      <alignment horizontal="left" indent="1"/>
    </xf>
    <xf numFmtId="167" fontId="4" fillId="0" borderId="0" xfId="1" applyNumberFormat="1" applyFont="1" applyFill="1"/>
    <xf numFmtId="7" fontId="0" fillId="2" borderId="0" xfId="2" applyNumberFormat="1" applyFont="1" applyFill="1"/>
    <xf numFmtId="0" fontId="0" fillId="2" borderId="0" xfId="0" applyFill="1"/>
    <xf numFmtId="167" fontId="0" fillId="0" borderId="0" xfId="0" applyNumberFormat="1"/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2"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1</xdr:row>
      <xdr:rowOff>104775</xdr:rowOff>
    </xdr:from>
    <xdr:to>
      <xdr:col>4</xdr:col>
      <xdr:colOff>1943100</xdr:colOff>
      <xdr:row>4</xdr:row>
      <xdr:rowOff>142875</xdr:rowOff>
    </xdr:to>
    <xdr:pic>
      <xdr:nvPicPr>
        <xdr:cNvPr id="1025" name="Picture 2" descr="mck_sig_3c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5850" y="266700"/>
          <a:ext cx="2962275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xdqvfc/Local%20Settings/Temporary%20Internet%20Files/Content.Outlook/6CK58PSN/6%20Sigma/Version%203/Master%20LS%20v4.0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DataEntry"/>
      <sheetName val="LS Budget"/>
      <sheetName val="Mail.Save"/>
      <sheetName val="Pay in Product"/>
      <sheetName val="Fee Sheet"/>
      <sheetName val="margindata"/>
      <sheetName val="LS Margin2"/>
      <sheetName val="LS Margin Sum"/>
      <sheetName val="Scope"/>
      <sheetName val="BNF"/>
      <sheetName val="VCForm"/>
      <sheetName val="ScopeData"/>
      <sheetName val="Deposit"/>
      <sheetName val="Benefits"/>
      <sheetName val="Tiered Pricing"/>
    </sheetNames>
    <sheetDataSet>
      <sheetData sheetId="0">
        <row r="9">
          <cell r="K9">
            <v>1</v>
          </cell>
          <cell r="L9" t="str">
            <v>30 mil PVC Laminated card</v>
          </cell>
        </row>
        <row r="10">
          <cell r="K10">
            <v>2</v>
          </cell>
          <cell r="L10" t="str">
            <v>17 mil PVC Laminated card</v>
          </cell>
        </row>
        <row r="11">
          <cell r="K11">
            <v>3</v>
          </cell>
          <cell r="L11" t="str">
            <v>30 mil PVC UV Coated card</v>
          </cell>
        </row>
        <row r="12">
          <cell r="K12">
            <v>4</v>
          </cell>
          <cell r="L12" t="str">
            <v>17 mil PVC UV Coated card</v>
          </cell>
        </row>
        <row r="13">
          <cell r="K13">
            <v>5</v>
          </cell>
          <cell r="L13" t="str">
            <v>20 mil Paper Laminated card</v>
          </cell>
        </row>
        <row r="14">
          <cell r="K14">
            <v>6</v>
          </cell>
          <cell r="L14" t="str">
            <v>30 mil "Green" card</v>
          </cell>
        </row>
        <row r="26">
          <cell r="C26" t="str">
            <v>A</v>
          </cell>
          <cell r="D26">
            <v>0.27868852459016397</v>
          </cell>
          <cell r="E26">
            <v>0.265625</v>
          </cell>
          <cell r="F26">
            <v>0.26153846153846155</v>
          </cell>
          <cell r="G26">
            <v>0.25</v>
          </cell>
          <cell r="H26">
            <v>0.2153846153846154</v>
          </cell>
          <cell r="I26">
            <v>0.29230769230769232</v>
          </cell>
        </row>
        <row r="27">
          <cell r="C27" t="str">
            <v>B</v>
          </cell>
          <cell r="D27">
            <v>0.2153846153846154</v>
          </cell>
          <cell r="E27">
            <v>0.2</v>
          </cell>
          <cell r="F27">
            <v>0.19230769230769229</v>
          </cell>
          <cell r="G27">
            <v>0.18</v>
          </cell>
          <cell r="H27">
            <v>0.2</v>
          </cell>
          <cell r="I27">
            <v>0.24615384615384614</v>
          </cell>
        </row>
        <row r="28">
          <cell r="C28" t="str">
            <v>C</v>
          </cell>
          <cell r="D28">
            <v>0.19</v>
          </cell>
          <cell r="E28">
            <v>0.18</v>
          </cell>
          <cell r="F28">
            <v>0.15846153846153846</v>
          </cell>
          <cell r="G28">
            <v>0.15</v>
          </cell>
          <cell r="H28">
            <v>0.1846153846153846</v>
          </cell>
          <cell r="I28">
            <v>0.2153846153846154</v>
          </cell>
        </row>
        <row r="29">
          <cell r="C29" t="str">
            <v>D</v>
          </cell>
          <cell r="D29">
            <v>0.17741935483870969</v>
          </cell>
          <cell r="E29">
            <v>0.16923076923076921</v>
          </cell>
          <cell r="F29">
            <v>0.14615384615384616</v>
          </cell>
          <cell r="G29">
            <v>0.13</v>
          </cell>
          <cell r="H29">
            <v>0.1846153846153846</v>
          </cell>
          <cell r="I29">
            <v>0.2</v>
          </cell>
        </row>
      </sheetData>
      <sheetData sheetId="1">
        <row r="95">
          <cell r="K95">
            <v>4</v>
          </cell>
        </row>
        <row r="149">
          <cell r="B149" t="str">
            <v>C:\Documents and Settings\exdqvfc\Desktop\6 Sigma\Version 3\[Master LS v4.02.xls]DataEntry</v>
          </cell>
        </row>
      </sheetData>
      <sheetData sheetId="2"/>
      <sheetData sheetId="3"/>
      <sheetData sheetId="4"/>
      <sheetData sheetId="5"/>
      <sheetData sheetId="6">
        <row r="26">
          <cell r="AF26">
            <v>0</v>
          </cell>
          <cell r="AG26">
            <v>2</v>
          </cell>
          <cell r="AH26">
            <v>2</v>
          </cell>
          <cell r="AI26">
            <v>2</v>
          </cell>
          <cell r="AJ26">
            <v>2</v>
          </cell>
          <cell r="AK26">
            <v>2</v>
          </cell>
          <cell r="AL26">
            <v>2</v>
          </cell>
        </row>
        <row r="27">
          <cell r="AF27">
            <v>5000</v>
          </cell>
          <cell r="AG27">
            <v>0.66</v>
          </cell>
          <cell r="AH27">
            <v>0.66</v>
          </cell>
          <cell r="AI27">
            <v>0.65</v>
          </cell>
          <cell r="AJ27">
            <v>0.63</v>
          </cell>
          <cell r="AK27">
            <v>0.19</v>
          </cell>
          <cell r="AL27">
            <v>0.68</v>
          </cell>
        </row>
        <row r="28">
          <cell r="AF28">
            <v>10000</v>
          </cell>
          <cell r="AG28">
            <v>0.39</v>
          </cell>
          <cell r="AH28">
            <v>0.39</v>
          </cell>
          <cell r="AI28">
            <v>0.38</v>
          </cell>
          <cell r="AJ28">
            <v>0.37</v>
          </cell>
          <cell r="AK28">
            <v>0.16</v>
          </cell>
          <cell r="AL28">
            <v>0.41</v>
          </cell>
        </row>
        <row r="29">
          <cell r="AF29">
            <v>25000</v>
          </cell>
          <cell r="AG29">
            <v>0.24</v>
          </cell>
          <cell r="AH29">
            <v>0.24</v>
          </cell>
          <cell r="AI29">
            <v>0.23</v>
          </cell>
          <cell r="AJ29">
            <v>0.22</v>
          </cell>
          <cell r="AK29">
            <v>0.15</v>
          </cell>
          <cell r="AL29">
            <v>0.26</v>
          </cell>
        </row>
        <row r="30">
          <cell r="AF30">
            <v>50000</v>
          </cell>
          <cell r="AG30">
            <v>0.17</v>
          </cell>
          <cell r="AH30">
            <v>0.17</v>
          </cell>
          <cell r="AI30">
            <v>0.17</v>
          </cell>
          <cell r="AJ30">
            <v>0.16</v>
          </cell>
          <cell r="AK30">
            <v>0.14000000000000001</v>
          </cell>
          <cell r="AL30">
            <v>0.19</v>
          </cell>
        </row>
        <row r="31">
          <cell r="AF31">
            <v>100000</v>
          </cell>
          <cell r="AG31">
            <v>0.14000000000000001</v>
          </cell>
          <cell r="AH31">
            <v>0.13</v>
          </cell>
          <cell r="AI31">
            <v>0.13</v>
          </cell>
          <cell r="AJ31">
            <v>0.11</v>
          </cell>
          <cell r="AK31">
            <v>0.13</v>
          </cell>
          <cell r="AL31">
            <v>0.16</v>
          </cell>
        </row>
        <row r="32">
          <cell r="AF32">
            <v>250000</v>
          </cell>
          <cell r="AG32">
            <v>0.12</v>
          </cell>
          <cell r="AH32">
            <v>0.11</v>
          </cell>
          <cell r="AI32">
            <v>0.1</v>
          </cell>
          <cell r="AJ32">
            <v>0.09</v>
          </cell>
          <cell r="AK32">
            <v>0.12</v>
          </cell>
          <cell r="AL32">
            <v>0.14000000000000001</v>
          </cell>
        </row>
        <row r="33">
          <cell r="AF33">
            <v>500000</v>
          </cell>
          <cell r="AG33">
            <v>0.11</v>
          </cell>
          <cell r="AH33">
            <v>0.11</v>
          </cell>
          <cell r="AI33">
            <v>0.1</v>
          </cell>
          <cell r="AJ33">
            <v>0.08</v>
          </cell>
          <cell r="AK33">
            <v>0.12</v>
          </cell>
          <cell r="AL33">
            <v>0.13</v>
          </cell>
        </row>
        <row r="34">
          <cell r="AF34">
            <v>1000000</v>
          </cell>
          <cell r="AG34">
            <v>0.11</v>
          </cell>
          <cell r="AH34">
            <v>0.09</v>
          </cell>
          <cell r="AI34">
            <v>0.09</v>
          </cell>
          <cell r="AJ34">
            <v>0.08</v>
          </cell>
          <cell r="AK34">
            <v>0.12</v>
          </cell>
          <cell r="AL34">
            <v>0.13</v>
          </cell>
        </row>
        <row r="35">
          <cell r="AF35">
            <v>2500000</v>
          </cell>
          <cell r="AG35">
            <v>0.11</v>
          </cell>
          <cell r="AH35">
            <v>0.09</v>
          </cell>
          <cell r="AI35">
            <v>0.09</v>
          </cell>
          <cell r="AJ35">
            <v>0.08</v>
          </cell>
          <cell r="AK35">
            <v>0.12</v>
          </cell>
          <cell r="AL35">
            <v>0.13</v>
          </cell>
        </row>
        <row r="36">
          <cell r="AF36">
            <v>5000000</v>
          </cell>
          <cell r="AG36">
            <v>0.11</v>
          </cell>
          <cell r="AH36">
            <v>0.09</v>
          </cell>
          <cell r="AI36">
            <v>0.09</v>
          </cell>
          <cell r="AJ36">
            <v>7.0000000000000007E-2</v>
          </cell>
          <cell r="AK36">
            <v>0.12</v>
          </cell>
          <cell r="AL36">
            <v>0.13</v>
          </cell>
        </row>
        <row r="37">
          <cell r="AF37">
            <v>10000000</v>
          </cell>
          <cell r="AG37">
            <v>0.08</v>
          </cell>
          <cell r="AH37">
            <v>7.0000000000000007E-2</v>
          </cell>
          <cell r="AI37">
            <v>0.06</v>
          </cell>
          <cell r="AJ37">
            <v>0.05</v>
          </cell>
          <cell r="AK37">
            <v>0.12</v>
          </cell>
          <cell r="AL37">
            <v>0.1</v>
          </cell>
        </row>
        <row r="38">
          <cell r="AF38">
            <v>100000000</v>
          </cell>
          <cell r="AG38">
            <v>0.08</v>
          </cell>
          <cell r="AH38">
            <v>7.0000000000000007E-2</v>
          </cell>
          <cell r="AI38">
            <v>0.06</v>
          </cell>
          <cell r="AJ38">
            <v>0.05</v>
          </cell>
          <cell r="AK38">
            <v>0.12</v>
          </cell>
          <cell r="AL38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3"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</row>
        <row r="4">
          <cell r="E4">
            <v>2</v>
          </cell>
          <cell r="F4">
            <v>0.8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</row>
        <row r="5">
          <cell r="E5">
            <v>3</v>
          </cell>
          <cell r="F5">
            <v>0.6</v>
          </cell>
          <cell r="G5">
            <v>0.8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</row>
        <row r="6">
          <cell r="E6">
            <v>4</v>
          </cell>
          <cell r="F6">
            <v>0.4</v>
          </cell>
          <cell r="G6">
            <v>0.6</v>
          </cell>
          <cell r="H6">
            <v>0.8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</row>
        <row r="7">
          <cell r="E7">
            <v>5</v>
          </cell>
          <cell r="F7">
            <v>0.4</v>
          </cell>
          <cell r="G7">
            <v>0.6</v>
          </cell>
          <cell r="H7">
            <v>0.8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</row>
        <row r="8">
          <cell r="E8">
            <v>6</v>
          </cell>
          <cell r="F8">
            <v>0.4</v>
          </cell>
          <cell r="G8">
            <v>0.6</v>
          </cell>
          <cell r="H8">
            <v>0.8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</row>
        <row r="9">
          <cell r="E9">
            <v>12</v>
          </cell>
          <cell r="F9">
            <v>0.2</v>
          </cell>
          <cell r="G9">
            <v>0.4</v>
          </cell>
          <cell r="H9">
            <v>0.6</v>
          </cell>
          <cell r="I9">
            <v>0.8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</row>
        <row r="10">
          <cell r="E10">
            <v>999</v>
          </cell>
          <cell r="F10">
            <v>0.2</v>
          </cell>
          <cell r="G10">
            <v>0.4</v>
          </cell>
          <cell r="H10">
            <v>0.6</v>
          </cell>
          <cell r="I10">
            <v>0.8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</row>
        <row r="13">
          <cell r="I13">
            <v>0</v>
          </cell>
          <cell r="J13">
            <v>2.5</v>
          </cell>
          <cell r="K13">
            <v>2.5</v>
          </cell>
          <cell r="L13">
            <v>2.5</v>
          </cell>
          <cell r="M13">
            <v>2.5</v>
          </cell>
          <cell r="N13">
            <v>2.5</v>
          </cell>
          <cell r="O13">
            <v>2.5</v>
          </cell>
        </row>
        <row r="14">
          <cell r="I14">
            <v>5000</v>
          </cell>
          <cell r="J14">
            <v>1.02</v>
          </cell>
          <cell r="K14">
            <v>1.02</v>
          </cell>
          <cell r="L14">
            <v>0.99</v>
          </cell>
          <cell r="M14">
            <v>0.97</v>
          </cell>
          <cell r="N14">
            <v>0.28999999999999998</v>
          </cell>
          <cell r="O14">
            <v>1.05</v>
          </cell>
        </row>
        <row r="15">
          <cell r="I15">
            <v>10000</v>
          </cell>
          <cell r="J15">
            <v>0.6</v>
          </cell>
          <cell r="K15">
            <v>0.6</v>
          </cell>
          <cell r="L15">
            <v>0.59</v>
          </cell>
          <cell r="M15">
            <v>0.56999999999999995</v>
          </cell>
          <cell r="N15">
            <v>0.25</v>
          </cell>
          <cell r="O15">
            <v>0.63</v>
          </cell>
        </row>
        <row r="16">
          <cell r="I16">
            <v>25000</v>
          </cell>
          <cell r="J16">
            <v>0.37</v>
          </cell>
          <cell r="K16">
            <v>0.37</v>
          </cell>
          <cell r="L16">
            <v>0.35</v>
          </cell>
          <cell r="M16">
            <v>0.34</v>
          </cell>
          <cell r="N16">
            <v>0.23</v>
          </cell>
          <cell r="O16">
            <v>0.4</v>
          </cell>
        </row>
        <row r="17">
          <cell r="I17">
            <v>50000</v>
          </cell>
          <cell r="J17">
            <v>0.28000000000000003</v>
          </cell>
          <cell r="K17">
            <v>0.27</v>
          </cell>
          <cell r="L17">
            <v>0.26</v>
          </cell>
          <cell r="M17">
            <v>0.25</v>
          </cell>
          <cell r="N17">
            <v>0.22</v>
          </cell>
          <cell r="O17">
            <v>0.28999999999999998</v>
          </cell>
        </row>
        <row r="18">
          <cell r="I18">
            <v>100000</v>
          </cell>
          <cell r="J18">
            <v>0.22</v>
          </cell>
          <cell r="K18">
            <v>0.2</v>
          </cell>
          <cell r="L18">
            <v>0.19</v>
          </cell>
          <cell r="M18">
            <v>0.18</v>
          </cell>
          <cell r="N18">
            <v>0.2</v>
          </cell>
          <cell r="O18">
            <v>0.25</v>
          </cell>
        </row>
        <row r="19">
          <cell r="I19">
            <v>250000</v>
          </cell>
          <cell r="J19">
            <v>0.19</v>
          </cell>
          <cell r="K19">
            <v>0.18</v>
          </cell>
          <cell r="L19">
            <v>0.16</v>
          </cell>
          <cell r="M19">
            <v>0.15</v>
          </cell>
          <cell r="N19">
            <v>0.18</v>
          </cell>
          <cell r="O19">
            <v>0.22</v>
          </cell>
        </row>
        <row r="20">
          <cell r="I20">
            <v>500000</v>
          </cell>
          <cell r="J20">
            <v>0.18</v>
          </cell>
          <cell r="K20">
            <v>0.17</v>
          </cell>
          <cell r="L20">
            <v>0.15</v>
          </cell>
          <cell r="M20">
            <v>0.13</v>
          </cell>
          <cell r="N20">
            <v>0.18</v>
          </cell>
          <cell r="O20">
            <v>0.2</v>
          </cell>
        </row>
        <row r="21">
          <cell r="I21">
            <v>1000000</v>
          </cell>
          <cell r="J21">
            <v>0.17</v>
          </cell>
          <cell r="K21">
            <v>0.14000000000000001</v>
          </cell>
          <cell r="L21">
            <v>0.14000000000000001</v>
          </cell>
          <cell r="M21">
            <v>0.13</v>
          </cell>
          <cell r="N21">
            <v>0.18</v>
          </cell>
          <cell r="O21">
            <v>0.2</v>
          </cell>
        </row>
        <row r="22">
          <cell r="I22">
            <v>2500000</v>
          </cell>
          <cell r="J22">
            <v>0.17</v>
          </cell>
          <cell r="K22">
            <v>0.14000000000000001</v>
          </cell>
          <cell r="L22">
            <v>0.14000000000000001</v>
          </cell>
          <cell r="M22">
            <v>0.13</v>
          </cell>
          <cell r="N22">
            <v>0.18</v>
          </cell>
          <cell r="O22">
            <v>0.2</v>
          </cell>
        </row>
        <row r="23">
          <cell r="I23">
            <v>5000000</v>
          </cell>
          <cell r="J23">
            <v>0.17</v>
          </cell>
          <cell r="K23">
            <v>0.14000000000000001</v>
          </cell>
          <cell r="L23">
            <v>0.13</v>
          </cell>
          <cell r="M23">
            <v>0.11</v>
          </cell>
          <cell r="N23">
            <v>0.18</v>
          </cell>
          <cell r="O23">
            <v>0.2</v>
          </cell>
        </row>
        <row r="24">
          <cell r="I24">
            <v>10000000</v>
          </cell>
          <cell r="J24">
            <v>0.12</v>
          </cell>
          <cell r="K24">
            <v>0.11</v>
          </cell>
          <cell r="L24">
            <v>0.09</v>
          </cell>
          <cell r="M24">
            <v>0.08</v>
          </cell>
          <cell r="N24">
            <v>0.18</v>
          </cell>
          <cell r="O24">
            <v>0.15</v>
          </cell>
        </row>
      </sheetData>
      <sheetData sheetId="14"/>
      <sheetData sheetId="15">
        <row r="6">
          <cell r="H6">
            <v>0</v>
          </cell>
          <cell r="J6">
            <v>2.5</v>
          </cell>
        </row>
        <row r="7">
          <cell r="H7">
            <v>100000</v>
          </cell>
          <cell r="J7">
            <v>0</v>
          </cell>
        </row>
        <row r="8">
          <cell r="H8">
            <v>150000</v>
          </cell>
          <cell r="J8">
            <v>0</v>
          </cell>
        </row>
        <row r="9">
          <cell r="H9">
            <v>200000</v>
          </cell>
          <cell r="J9">
            <v>0</v>
          </cell>
        </row>
        <row r="10">
          <cell r="H10">
            <v>250000</v>
          </cell>
          <cell r="J10">
            <v>0</v>
          </cell>
        </row>
        <row r="11">
          <cell r="H11">
            <v>300000</v>
          </cell>
          <cell r="J11">
            <v>0</v>
          </cell>
        </row>
        <row r="34">
          <cell r="H34">
            <v>0</v>
          </cell>
          <cell r="J34">
            <v>3.5</v>
          </cell>
        </row>
        <row r="35">
          <cell r="H35">
            <v>250000</v>
          </cell>
          <cell r="J35">
            <v>-0.10000000000000009</v>
          </cell>
        </row>
        <row r="36">
          <cell r="H36">
            <v>500000</v>
          </cell>
          <cell r="J36">
            <v>-0.14999999999999991</v>
          </cell>
        </row>
        <row r="37">
          <cell r="H37">
            <v>1000000</v>
          </cell>
          <cell r="J37">
            <v>-0.25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t_lsbudget">
    <pageSetUpPr fitToPage="1"/>
  </sheetPr>
  <dimension ref="A1:BG66"/>
  <sheetViews>
    <sheetView tabSelected="1" zoomScale="80" zoomScaleNormal="80" workbookViewId="0">
      <pane xSplit="5" ySplit="13" topLeftCell="F14" activePane="bottomRight" state="frozen"/>
      <selection activeCell="B2" sqref="B2"/>
      <selection pane="topRight" activeCell="B2" sqref="B2"/>
      <selection pane="bottomLeft" activeCell="B2" sqref="B2"/>
      <selection pane="bottomRight" activeCell="F14" sqref="F14"/>
    </sheetView>
  </sheetViews>
  <sheetFormatPr defaultRowHeight="12.75" outlineLevelRow="1" outlineLevelCol="1"/>
  <cols>
    <col min="1" max="1" width="6" style="1" hidden="1" customWidth="1" outlineLevel="1"/>
    <col min="2" max="2" width="6.7109375" style="1" bestFit="1" customWidth="1" collapsed="1"/>
    <col min="3" max="3" width="8.140625" bestFit="1" customWidth="1"/>
    <col min="4" max="4" width="16.7109375" customWidth="1"/>
    <col min="5" max="5" width="36.85546875" customWidth="1"/>
    <col min="6" max="6" width="16.7109375" customWidth="1"/>
    <col min="7" max="7" width="12.28515625" customWidth="1"/>
    <col min="8" max="8" width="13" customWidth="1"/>
    <col min="9" max="9" width="13.5703125" customWidth="1"/>
    <col min="10" max="11" width="13.42578125" bestFit="1" customWidth="1"/>
    <col min="12" max="12" width="12.28515625" bestFit="1" customWidth="1"/>
    <col min="13" max="13" width="13.42578125" bestFit="1" customWidth="1"/>
    <col min="14" max="14" width="12.28515625" bestFit="1" customWidth="1"/>
    <col min="15" max="15" width="13.5703125" customWidth="1"/>
    <col min="16" max="16" width="12.42578125" customWidth="1"/>
    <col min="17" max="17" width="13" style="5" bestFit="1" customWidth="1"/>
    <col min="18" max="23" width="13" customWidth="1"/>
    <col min="24" max="30" width="13" hidden="1" customWidth="1" outlineLevel="1"/>
    <col min="31" max="31" width="14.5703125" customWidth="1" collapsed="1"/>
    <col min="32" max="32" width="13.5703125" customWidth="1"/>
  </cols>
  <sheetData>
    <row r="1" spans="1:31">
      <c r="A1" s="1">
        <v>99</v>
      </c>
      <c r="B1" s="2" t="s">
        <v>0</v>
      </c>
      <c r="E1" s="3" t="s">
        <v>1</v>
      </c>
      <c r="H1" s="4" t="s">
        <v>57</v>
      </c>
      <c r="J1" s="42">
        <f>MATCH(F$64,F$64:AD$64,1)</f>
        <v>12</v>
      </c>
      <c r="K1" s="42">
        <v>12</v>
      </c>
      <c r="L1" s="42">
        <f>+K1-J1</f>
        <v>0</v>
      </c>
      <c r="M1" s="43">
        <f>SUM(J1:L1)</f>
        <v>24</v>
      </c>
    </row>
    <row r="2" spans="1:31" ht="14.25">
      <c r="A2" s="1">
        <v>99</v>
      </c>
      <c r="C2" s="6"/>
      <c r="H2" s="4" t="s">
        <v>58</v>
      </c>
      <c r="J2" s="44" t="str">
        <f>CONCATENATE("CY: ",YEAR(F11))</f>
        <v>CY: 2013</v>
      </c>
      <c r="K2" s="44" t="str">
        <f>CONCATENATE("CY: ",YEAR(F11)+1)</f>
        <v>CY: 2014</v>
      </c>
      <c r="L2" s="44" t="str">
        <f>CONCATENATE("CY: ",YEAR(F11)+2)</f>
        <v>CY: 2015</v>
      </c>
      <c r="M2" s="44" t="s">
        <v>59</v>
      </c>
      <c r="N2" s="44" t="s">
        <v>60</v>
      </c>
    </row>
    <row r="3" spans="1:31">
      <c r="A3" s="1">
        <v>99</v>
      </c>
      <c r="C3" s="7"/>
      <c r="H3" s="45" t="s">
        <v>61</v>
      </c>
      <c r="I3" s="46">
        <f ca="1">INDIRECT("Ae"&amp;ROW(tpc))</f>
        <v>124544.20000000001</v>
      </c>
      <c r="J3" s="47">
        <f ca="1">SUM(INDIRECT("$f"&amp;$O3):OFFSET(INDIRECT("$e"&amp;$O3),0,SUM($J1:J1)))</f>
        <v>112484.20000000001</v>
      </c>
      <c r="K3" s="47">
        <f ca="1">SUM(INDIRECT("$f"&amp;$O3):OFFSET(INDIRECT("$e"&amp;$O3),0,SUM($J1:K1)))-SUM($J3:J3)</f>
        <v>11160</v>
      </c>
      <c r="L3" s="47">
        <f ca="1">SUM(INDIRECT("$f"&amp;$O3):OFFSET(INDIRECT("$e"&amp;$O3),0,SUM($J1:L1)))-SUM($J3:K3)</f>
        <v>0</v>
      </c>
      <c r="M3" s="48">
        <f ca="1">SUM(J3:L3)</f>
        <v>123644.20000000001</v>
      </c>
      <c r="N3" s="49">
        <f ca="1">+I3/$I$7</f>
        <v>1.2206361748493556E-2</v>
      </c>
      <c r="O3" s="3">
        <f ca="1">ROW(tpc)</f>
        <v>39</v>
      </c>
    </row>
    <row r="4" spans="1:31">
      <c r="A4" s="1">
        <v>99</v>
      </c>
      <c r="H4" s="45" t="s">
        <v>62</v>
      </c>
      <c r="I4" s="46">
        <f ca="1">INDIRECT("Ae"&amp;ROW(trc))</f>
        <v>10078676.265374999</v>
      </c>
      <c r="J4" s="47">
        <f ca="1">SUM(INDIRECT("$f"&amp;$O4):OFFSET(INDIRECT("$e"&amp;$O4),0,SUM($J1:J1)))</f>
        <v>9817028.3872499987</v>
      </c>
      <c r="K4" s="47">
        <f ca="1">SUM(INDIRECT("$f"&amp;$O4):OFFSET(INDIRECT("$e"&amp;$O4),0,SUM($J1:K1)))-SUM($J4:J4)</f>
        <v>261647.87812500075</v>
      </c>
      <c r="L4" s="47">
        <f ca="1">SUM(INDIRECT("$f"&amp;$O4):OFFSET(INDIRECT("$e"&amp;$O4),0,SUM($J1:L1)))-SUM($J4:K4)</f>
        <v>0</v>
      </c>
      <c r="M4" s="48">
        <f ca="1">SUM(J4:L4)</f>
        <v>10078676.265374999</v>
      </c>
      <c r="N4" s="49">
        <f ca="1">+I4/$I$7</f>
        <v>0.98779363825150657</v>
      </c>
      <c r="O4" s="3">
        <f ca="1">ROW(trc)</f>
        <v>42</v>
      </c>
    </row>
    <row r="5" spans="1:31">
      <c r="A5" s="1">
        <v>99</v>
      </c>
      <c r="H5" s="45" t="s">
        <v>2</v>
      </c>
      <c r="I5" s="46">
        <f ca="1">INDIRECT("Ae"&amp;ROW(dep))</f>
        <v>0</v>
      </c>
      <c r="J5" s="47">
        <f ca="1">SUM(INDIRECT("$f"&amp;$O5):OFFSET(INDIRECT("$e"&amp;$O5),0,SUM($J1:J1)))</f>
        <v>0</v>
      </c>
      <c r="K5" s="47">
        <f ca="1">SUM(INDIRECT("$f"&amp;$O5):OFFSET(INDIRECT("$e"&amp;$O5),0,SUM($J1:K1)))-SUM($J5:J5)</f>
        <v>0</v>
      </c>
      <c r="L5" s="47">
        <f ca="1">SUM(INDIRECT("$f"&amp;$O5):OFFSET(INDIRECT("$e"&amp;$O5),0,SUM($J1:L1)))-SUM($J5:K5)</f>
        <v>0</v>
      </c>
      <c r="M5" s="48">
        <f ca="1">SUM(J5:L5)</f>
        <v>0</v>
      </c>
      <c r="N5" s="49">
        <f ca="1">+I5/$I$7</f>
        <v>0</v>
      </c>
      <c r="O5" s="3">
        <f ca="1">ROW(dep)</f>
        <v>44</v>
      </c>
    </row>
    <row r="6" spans="1:31">
      <c r="A6" s="1">
        <v>99</v>
      </c>
      <c r="H6" s="45" t="s">
        <v>63</v>
      </c>
      <c r="I6" s="46">
        <v>0</v>
      </c>
      <c r="J6" s="47">
        <v>0</v>
      </c>
      <c r="K6" s="47">
        <v>0</v>
      </c>
      <c r="L6" s="47">
        <v>0</v>
      </c>
      <c r="M6" s="48">
        <v>0</v>
      </c>
      <c r="N6" s="49">
        <f ca="1">+I6/$I$7</f>
        <v>0</v>
      </c>
      <c r="O6" s="3"/>
    </row>
    <row r="7" spans="1:31" ht="20.25">
      <c r="A7" s="1">
        <v>99</v>
      </c>
      <c r="E7" s="37" t="s">
        <v>68</v>
      </c>
      <c r="F7" s="53"/>
      <c r="G7" s="53"/>
      <c r="H7" s="45" t="s">
        <v>3</v>
      </c>
      <c r="I7" s="46">
        <f ca="1">SUM(I3:I6)</f>
        <v>10203220.465374999</v>
      </c>
      <c r="J7" s="47">
        <f ca="1">SUM(J3:J6)</f>
        <v>9929512.587249998</v>
      </c>
      <c r="K7" s="47">
        <f ca="1">SUM(K3:K6)</f>
        <v>272807.87812500075</v>
      </c>
      <c r="L7" s="47">
        <f ca="1">SUM(L3:L6)</f>
        <v>0</v>
      </c>
      <c r="M7" s="48">
        <f ca="1">SUM(M3:M6)</f>
        <v>10202320.465374999</v>
      </c>
      <c r="N7" s="49">
        <f ca="1">+I7/$I$7</f>
        <v>1</v>
      </c>
      <c r="O7" s="3">
        <f ca="1">ROW(totaltotal)</f>
        <v>46</v>
      </c>
    </row>
    <row r="8" spans="1:31" ht="15.75">
      <c r="A8" s="1">
        <v>99</v>
      </c>
      <c r="E8" s="8"/>
      <c r="H8" s="36"/>
      <c r="I8" s="36"/>
      <c r="J8" s="36"/>
      <c r="K8" s="36"/>
      <c r="L8" s="36"/>
      <c r="M8" s="36"/>
      <c r="N8" s="36"/>
      <c r="O8" s="36"/>
    </row>
    <row r="9" spans="1:31" ht="15">
      <c r="A9" s="1">
        <v>99</v>
      </c>
      <c r="E9" s="9"/>
    </row>
    <row r="10" spans="1:31" ht="15">
      <c r="A10" s="1">
        <v>99</v>
      </c>
      <c r="E10" s="9"/>
    </row>
    <row r="11" spans="1:31" ht="15">
      <c r="A11" s="1">
        <v>99</v>
      </c>
      <c r="E11" s="10"/>
      <c r="F11" s="40">
        <v>41275</v>
      </c>
      <c r="G11" s="11">
        <f>DATE(YEAR(F11),MONTH(F11)+1,1)</f>
        <v>41306</v>
      </c>
      <c r="H11" s="11">
        <f t="shared" ref="H11:AD11" si="0">DATE(YEAR(G11),MONTH(G11)+1,1)</f>
        <v>41334</v>
      </c>
      <c r="I11" s="11">
        <f t="shared" si="0"/>
        <v>41365</v>
      </c>
      <c r="J11" s="11">
        <f t="shared" si="0"/>
        <v>41395</v>
      </c>
      <c r="K11" s="11">
        <f t="shared" si="0"/>
        <v>41426</v>
      </c>
      <c r="L11" s="11">
        <f t="shared" si="0"/>
        <v>41456</v>
      </c>
      <c r="M11" s="11">
        <f t="shared" si="0"/>
        <v>41487</v>
      </c>
      <c r="N11" s="11">
        <f t="shared" si="0"/>
        <v>41518</v>
      </c>
      <c r="O11" s="11">
        <f t="shared" si="0"/>
        <v>41548</v>
      </c>
      <c r="P11" s="11">
        <f t="shared" si="0"/>
        <v>41579</v>
      </c>
      <c r="Q11" s="11">
        <f t="shared" si="0"/>
        <v>41609</v>
      </c>
      <c r="R11" s="11">
        <f t="shared" si="0"/>
        <v>41640</v>
      </c>
      <c r="S11" s="11">
        <f t="shared" si="0"/>
        <v>41671</v>
      </c>
      <c r="T11" s="11">
        <f t="shared" si="0"/>
        <v>41699</v>
      </c>
      <c r="U11" s="11">
        <f t="shared" si="0"/>
        <v>41730</v>
      </c>
      <c r="V11" s="11">
        <f t="shared" si="0"/>
        <v>41760</v>
      </c>
      <c r="W11" s="11">
        <f t="shared" si="0"/>
        <v>41791</v>
      </c>
      <c r="X11" s="11">
        <f t="shared" si="0"/>
        <v>41821</v>
      </c>
      <c r="Y11" s="11">
        <f t="shared" si="0"/>
        <v>41852</v>
      </c>
      <c r="Z11" s="11">
        <f t="shared" si="0"/>
        <v>41883</v>
      </c>
      <c r="AA11" s="11">
        <f t="shared" si="0"/>
        <v>41913</v>
      </c>
      <c r="AB11" s="11">
        <f t="shared" si="0"/>
        <v>41944</v>
      </c>
      <c r="AC11" s="11">
        <f t="shared" si="0"/>
        <v>41974</v>
      </c>
      <c r="AD11" s="11">
        <f t="shared" si="0"/>
        <v>42005</v>
      </c>
    </row>
    <row r="12" spans="1:31">
      <c r="A12" s="1">
        <v>99</v>
      </c>
      <c r="F12" s="12">
        <v>1</v>
      </c>
      <c r="G12" s="12">
        <v>2</v>
      </c>
      <c r="H12" s="12">
        <v>3</v>
      </c>
      <c r="I12" s="12">
        <v>4</v>
      </c>
      <c r="J12" s="12">
        <v>5</v>
      </c>
      <c r="K12" s="12">
        <v>6</v>
      </c>
      <c r="L12" s="12">
        <v>7</v>
      </c>
      <c r="M12" s="12">
        <v>8</v>
      </c>
      <c r="N12" s="12">
        <v>9</v>
      </c>
      <c r="O12" s="12">
        <v>10</v>
      </c>
      <c r="P12" s="12">
        <v>11</v>
      </c>
      <c r="Q12" s="13">
        <v>12</v>
      </c>
      <c r="R12" s="12">
        <v>13</v>
      </c>
      <c r="S12" s="12">
        <v>14</v>
      </c>
      <c r="T12" s="12">
        <v>15</v>
      </c>
      <c r="U12" s="12">
        <v>16</v>
      </c>
      <c r="V12" s="12">
        <v>17</v>
      </c>
      <c r="W12" s="12">
        <v>18</v>
      </c>
      <c r="X12" s="12">
        <v>19</v>
      </c>
      <c r="Y12" s="12">
        <v>20</v>
      </c>
      <c r="Z12" s="12">
        <v>21</v>
      </c>
      <c r="AA12" s="12">
        <v>22</v>
      </c>
      <c r="AB12" s="12">
        <v>23</v>
      </c>
      <c r="AC12" s="12">
        <v>24</v>
      </c>
      <c r="AD12" s="12">
        <v>25</v>
      </c>
    </row>
    <row r="13" spans="1:31">
      <c r="A13" s="1">
        <v>99</v>
      </c>
      <c r="C13" s="4"/>
      <c r="D13" s="14"/>
      <c r="E13" s="4" t="s">
        <v>4</v>
      </c>
      <c r="F13" s="14" t="s">
        <v>5</v>
      </c>
      <c r="G13" s="14" t="s">
        <v>6</v>
      </c>
      <c r="H13" s="14" t="s">
        <v>7</v>
      </c>
      <c r="I13" s="14" t="s">
        <v>8</v>
      </c>
      <c r="J13" s="14" t="s">
        <v>9</v>
      </c>
      <c r="K13" s="14" t="s">
        <v>10</v>
      </c>
      <c r="L13" s="14" t="s">
        <v>11</v>
      </c>
      <c r="M13" s="14" t="s">
        <v>12</v>
      </c>
      <c r="N13" s="14" t="s">
        <v>13</v>
      </c>
      <c r="O13" s="14" t="s">
        <v>14</v>
      </c>
      <c r="P13" s="14" t="s">
        <v>15</v>
      </c>
      <c r="Q13" s="15" t="s">
        <v>16</v>
      </c>
      <c r="R13" s="14" t="s">
        <v>17</v>
      </c>
      <c r="S13" s="14" t="s">
        <v>18</v>
      </c>
      <c r="T13" s="14" t="s">
        <v>19</v>
      </c>
      <c r="U13" s="14" t="s">
        <v>20</v>
      </c>
      <c r="V13" s="14" t="s">
        <v>21</v>
      </c>
      <c r="W13" s="14" t="s">
        <v>22</v>
      </c>
      <c r="X13" s="14" t="s">
        <v>23</v>
      </c>
      <c r="Y13" s="14" t="s">
        <v>24</v>
      </c>
      <c r="Z13" s="14" t="s">
        <v>25</v>
      </c>
      <c r="AA13" s="14" t="s">
        <v>26</v>
      </c>
      <c r="AB13" s="14" t="s">
        <v>27</v>
      </c>
      <c r="AC13" s="14" t="s">
        <v>28</v>
      </c>
      <c r="AD13" s="14" t="s">
        <v>29</v>
      </c>
      <c r="AE13" s="14" t="s">
        <v>3</v>
      </c>
    </row>
    <row r="14" spans="1:31">
      <c r="A14" s="1">
        <v>99</v>
      </c>
      <c r="E14" s="16" t="s">
        <v>30</v>
      </c>
    </row>
    <row r="15" spans="1:31" ht="13.5" customHeight="1">
      <c r="C15" s="17"/>
      <c r="D15" s="32">
        <v>1000</v>
      </c>
      <c r="E15" s="17" t="s">
        <v>40</v>
      </c>
      <c r="F15" s="18">
        <f>D15</f>
        <v>1000</v>
      </c>
      <c r="AE15" s="26">
        <f t="shared" ref="AE15:AE20" si="1">SUM(F15:AD15)</f>
        <v>1000</v>
      </c>
    </row>
    <row r="16" spans="1:31">
      <c r="C16" s="17"/>
      <c r="D16" s="32"/>
      <c r="E16" s="17" t="s">
        <v>41</v>
      </c>
      <c r="F16" s="18">
        <f>D16</f>
        <v>0</v>
      </c>
      <c r="AE16" s="26">
        <f t="shared" si="1"/>
        <v>0</v>
      </c>
    </row>
    <row r="17" spans="1:59">
      <c r="C17" s="17"/>
      <c r="D17" s="32">
        <v>5500</v>
      </c>
      <c r="E17" s="17" t="s">
        <v>53</v>
      </c>
      <c r="F17" s="18">
        <f>D17</f>
        <v>5500</v>
      </c>
      <c r="AE17" s="26">
        <f t="shared" si="1"/>
        <v>5500</v>
      </c>
    </row>
    <row r="18" spans="1:59">
      <c r="C18" s="17"/>
      <c r="D18" s="32">
        <v>0</v>
      </c>
      <c r="E18" s="17" t="s">
        <v>55</v>
      </c>
      <c r="F18" s="18">
        <f>+D18</f>
        <v>0</v>
      </c>
      <c r="AE18" s="26">
        <f t="shared" si="1"/>
        <v>0</v>
      </c>
    </row>
    <row r="19" spans="1:59">
      <c r="C19" s="17"/>
      <c r="D19" s="32">
        <v>0</v>
      </c>
      <c r="E19" s="17" t="s">
        <v>56</v>
      </c>
      <c r="F19" s="18">
        <f>+D19</f>
        <v>0</v>
      </c>
      <c r="AE19" s="26">
        <f t="shared" si="1"/>
        <v>0</v>
      </c>
    </row>
    <row r="20" spans="1:59">
      <c r="A20" s="1">
        <v>99</v>
      </c>
      <c r="D20" s="32">
        <v>0</v>
      </c>
      <c r="E20" s="17" t="s">
        <v>54</v>
      </c>
      <c r="F20" s="18">
        <f>D20</f>
        <v>0</v>
      </c>
      <c r="AE20" s="26">
        <f t="shared" si="1"/>
        <v>0</v>
      </c>
    </row>
    <row r="21" spans="1:59">
      <c r="D21" s="39"/>
      <c r="E21" s="17"/>
      <c r="F21" s="18"/>
      <c r="AE21" s="26"/>
    </row>
    <row r="22" spans="1:59">
      <c r="A22" s="1">
        <v>99</v>
      </c>
      <c r="E22" s="16" t="s">
        <v>31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9"/>
    </row>
    <row r="23" spans="1:59">
      <c r="D23" s="32">
        <v>900</v>
      </c>
      <c r="E23" s="17" t="s">
        <v>42</v>
      </c>
      <c r="F23" s="18">
        <f>+$D$23</f>
        <v>900</v>
      </c>
      <c r="G23" s="18">
        <f t="shared" ref="G23:AD23" si="2">+$D$23</f>
        <v>900</v>
      </c>
      <c r="H23" s="18">
        <f t="shared" si="2"/>
        <v>900</v>
      </c>
      <c r="I23" s="18">
        <f t="shared" si="2"/>
        <v>900</v>
      </c>
      <c r="J23" s="18">
        <f t="shared" si="2"/>
        <v>900</v>
      </c>
      <c r="K23" s="18">
        <f t="shared" si="2"/>
        <v>900</v>
      </c>
      <c r="L23" s="18">
        <f t="shared" si="2"/>
        <v>900</v>
      </c>
      <c r="M23" s="18">
        <f t="shared" si="2"/>
        <v>900</v>
      </c>
      <c r="N23" s="18">
        <f t="shared" si="2"/>
        <v>900</v>
      </c>
      <c r="O23" s="18">
        <f t="shared" si="2"/>
        <v>900</v>
      </c>
      <c r="P23" s="18">
        <f t="shared" si="2"/>
        <v>900</v>
      </c>
      <c r="Q23" s="18">
        <f t="shared" si="2"/>
        <v>900</v>
      </c>
      <c r="R23" s="18">
        <f t="shared" si="2"/>
        <v>900</v>
      </c>
      <c r="S23" s="18">
        <f t="shared" si="2"/>
        <v>900</v>
      </c>
      <c r="T23" s="18">
        <f t="shared" si="2"/>
        <v>900</v>
      </c>
      <c r="U23" s="18">
        <f t="shared" si="2"/>
        <v>900</v>
      </c>
      <c r="V23" s="18">
        <f t="shared" si="2"/>
        <v>900</v>
      </c>
      <c r="W23" s="18">
        <f t="shared" si="2"/>
        <v>900</v>
      </c>
      <c r="X23" s="18">
        <f t="shared" si="2"/>
        <v>900</v>
      </c>
      <c r="Y23" s="18">
        <f t="shared" si="2"/>
        <v>900</v>
      </c>
      <c r="Z23" s="18">
        <f t="shared" si="2"/>
        <v>900</v>
      </c>
      <c r="AA23" s="18">
        <f t="shared" si="2"/>
        <v>900</v>
      </c>
      <c r="AB23" s="18">
        <f t="shared" si="2"/>
        <v>900</v>
      </c>
      <c r="AC23" s="18">
        <f t="shared" si="2"/>
        <v>900</v>
      </c>
      <c r="AD23" s="18">
        <f t="shared" si="2"/>
        <v>900</v>
      </c>
      <c r="AE23" s="26">
        <f t="shared" ref="AE23:AE39" si="3">SUM(F23:AD23)</f>
        <v>22500</v>
      </c>
    </row>
    <row r="24" spans="1:59">
      <c r="A24" s="1">
        <v>99</v>
      </c>
      <c r="E24" s="2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26">
        <f t="shared" si="3"/>
        <v>0</v>
      </c>
    </row>
    <row r="25" spans="1:59">
      <c r="A25" s="1">
        <v>99</v>
      </c>
      <c r="E25" s="16" t="s">
        <v>32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9"/>
    </row>
    <row r="26" spans="1:59">
      <c r="D26" s="30"/>
      <c r="E26" s="17" t="s">
        <v>43</v>
      </c>
      <c r="F26" s="18">
        <f>+D26*D27</f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26">
        <f t="shared" si="3"/>
        <v>0</v>
      </c>
      <c r="BF26" s="21"/>
      <c r="BG26" s="21"/>
    </row>
    <row r="27" spans="1:59">
      <c r="D27" s="31"/>
      <c r="E27" s="17" t="s">
        <v>38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9"/>
      <c r="BF27" s="21"/>
      <c r="BG27" s="21"/>
    </row>
    <row r="28" spans="1:59">
      <c r="A28" s="1">
        <v>99</v>
      </c>
      <c r="D28" s="22"/>
      <c r="E28" s="20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9"/>
      <c r="BF28" s="21"/>
      <c r="BG28" s="21"/>
    </row>
    <row r="29" spans="1:59">
      <c r="A29" s="1">
        <v>99</v>
      </c>
      <c r="E29" s="16" t="s">
        <v>33</v>
      </c>
      <c r="AE29" s="19"/>
      <c r="AF29" s="23"/>
      <c r="BF29" s="21"/>
      <c r="BG29" s="21"/>
    </row>
    <row r="30" spans="1:59">
      <c r="C30" s="33"/>
      <c r="D30" s="30"/>
      <c r="E30" s="38" t="s">
        <v>44</v>
      </c>
      <c r="F30" s="18">
        <f>+$C30*$D30*F$55</f>
        <v>0</v>
      </c>
      <c r="G30" s="18">
        <f t="shared" ref="G30:V31" si="4">+$C30*$D30*G$55</f>
        <v>0</v>
      </c>
      <c r="H30" s="18">
        <f t="shared" si="4"/>
        <v>0</v>
      </c>
      <c r="I30" s="18">
        <f t="shared" si="4"/>
        <v>0</v>
      </c>
      <c r="J30" s="18">
        <f t="shared" si="4"/>
        <v>0</v>
      </c>
      <c r="K30" s="18">
        <f t="shared" si="4"/>
        <v>0</v>
      </c>
      <c r="L30" s="18">
        <f t="shared" si="4"/>
        <v>0</v>
      </c>
      <c r="M30" s="18">
        <f t="shared" si="4"/>
        <v>0</v>
      </c>
      <c r="N30" s="18">
        <f t="shared" si="4"/>
        <v>0</v>
      </c>
      <c r="O30" s="18">
        <f t="shared" si="4"/>
        <v>0</v>
      </c>
      <c r="P30" s="18">
        <f t="shared" si="4"/>
        <v>0</v>
      </c>
      <c r="Q30" s="18">
        <f t="shared" si="4"/>
        <v>0</v>
      </c>
      <c r="R30" s="18">
        <f t="shared" si="4"/>
        <v>0</v>
      </c>
      <c r="S30" s="18">
        <f t="shared" si="4"/>
        <v>0</v>
      </c>
      <c r="T30" s="18">
        <f t="shared" si="4"/>
        <v>0</v>
      </c>
      <c r="U30" s="18">
        <f t="shared" si="4"/>
        <v>0</v>
      </c>
      <c r="V30" s="18">
        <f t="shared" si="4"/>
        <v>0</v>
      </c>
      <c r="W30" s="18">
        <f t="shared" ref="R30:AD31" si="5">+$C30*$D30*W$55</f>
        <v>0</v>
      </c>
      <c r="X30" s="18">
        <f t="shared" si="5"/>
        <v>0</v>
      </c>
      <c r="Y30" s="18">
        <f t="shared" si="5"/>
        <v>0</v>
      </c>
      <c r="Z30" s="18">
        <f t="shared" si="5"/>
        <v>0</v>
      </c>
      <c r="AA30" s="18">
        <f t="shared" si="5"/>
        <v>0</v>
      </c>
      <c r="AB30" s="18">
        <f t="shared" si="5"/>
        <v>0</v>
      </c>
      <c r="AC30" s="18">
        <f t="shared" si="5"/>
        <v>0</v>
      </c>
      <c r="AD30" s="18">
        <f t="shared" si="5"/>
        <v>0</v>
      </c>
      <c r="AE30" s="26">
        <f t="shared" si="3"/>
        <v>0</v>
      </c>
      <c r="AF30" s="24"/>
      <c r="BF30" s="21"/>
      <c r="BG30" s="21"/>
    </row>
    <row r="31" spans="1:59">
      <c r="C31" s="33"/>
      <c r="D31" s="30"/>
      <c r="E31" s="38" t="s">
        <v>45</v>
      </c>
      <c r="F31" s="18">
        <f>+$C31*$D31*F$55</f>
        <v>0</v>
      </c>
      <c r="G31" s="18">
        <f t="shared" si="4"/>
        <v>0</v>
      </c>
      <c r="H31" s="18">
        <f t="shared" si="4"/>
        <v>0</v>
      </c>
      <c r="I31" s="18">
        <f t="shared" si="4"/>
        <v>0</v>
      </c>
      <c r="J31" s="18">
        <f t="shared" si="4"/>
        <v>0</v>
      </c>
      <c r="K31" s="18">
        <f t="shared" si="4"/>
        <v>0</v>
      </c>
      <c r="L31" s="18">
        <f t="shared" si="4"/>
        <v>0</v>
      </c>
      <c r="M31" s="18">
        <f t="shared" si="4"/>
        <v>0</v>
      </c>
      <c r="N31" s="18">
        <f t="shared" si="4"/>
        <v>0</v>
      </c>
      <c r="O31" s="18">
        <f t="shared" si="4"/>
        <v>0</v>
      </c>
      <c r="P31" s="18">
        <f t="shared" si="4"/>
        <v>0</v>
      </c>
      <c r="Q31" s="18">
        <f t="shared" si="4"/>
        <v>0</v>
      </c>
      <c r="R31" s="18">
        <f t="shared" si="5"/>
        <v>0</v>
      </c>
      <c r="S31" s="18">
        <f t="shared" si="5"/>
        <v>0</v>
      </c>
      <c r="T31" s="18">
        <f t="shared" si="5"/>
        <v>0</v>
      </c>
      <c r="U31" s="18">
        <f t="shared" si="5"/>
        <v>0</v>
      </c>
      <c r="V31" s="18">
        <f t="shared" si="5"/>
        <v>0</v>
      </c>
      <c r="W31" s="18">
        <f t="shared" si="5"/>
        <v>0</v>
      </c>
      <c r="X31" s="18">
        <f t="shared" si="5"/>
        <v>0</v>
      </c>
      <c r="Y31" s="18">
        <f t="shared" si="5"/>
        <v>0</v>
      </c>
      <c r="Z31" s="18">
        <f t="shared" si="5"/>
        <v>0</v>
      </c>
      <c r="AA31" s="18">
        <f t="shared" si="5"/>
        <v>0</v>
      </c>
      <c r="AB31" s="18">
        <f t="shared" si="5"/>
        <v>0</v>
      </c>
      <c r="AC31" s="18">
        <f t="shared" si="5"/>
        <v>0</v>
      </c>
      <c r="AD31" s="18">
        <f t="shared" si="5"/>
        <v>0</v>
      </c>
      <c r="AE31" s="26">
        <f>SUM(F31:AD31)</f>
        <v>0</v>
      </c>
      <c r="BF31" s="21"/>
      <c r="BG31" s="21"/>
    </row>
    <row r="32" spans="1:59">
      <c r="A32" s="1">
        <v>99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9"/>
      <c r="AF32" s="23"/>
      <c r="BF32" s="21"/>
      <c r="BG32" s="21"/>
    </row>
    <row r="33" spans="1:59">
      <c r="D33" s="34">
        <v>0.36</v>
      </c>
      <c r="E33" s="20" t="s">
        <v>46</v>
      </c>
      <c r="F33" s="18">
        <f>+$D33*F51</f>
        <v>135.35999999999999</v>
      </c>
      <c r="G33" s="18">
        <f t="shared" ref="G33:Q33" si="6">+$D33*G51</f>
        <v>674.64</v>
      </c>
      <c r="H33" s="18">
        <f t="shared" si="6"/>
        <v>945.71999999999991</v>
      </c>
      <c r="I33" s="18">
        <f t="shared" si="6"/>
        <v>1080.72</v>
      </c>
      <c r="J33" s="18">
        <f t="shared" si="6"/>
        <v>1215.72</v>
      </c>
      <c r="K33" s="18">
        <f t="shared" si="6"/>
        <v>1350.72</v>
      </c>
      <c r="L33" s="18">
        <f t="shared" si="6"/>
        <v>1350.72</v>
      </c>
      <c r="M33" s="18">
        <f t="shared" si="6"/>
        <v>1350.72</v>
      </c>
      <c r="N33" s="18">
        <f t="shared" si="6"/>
        <v>1350.72</v>
      </c>
      <c r="O33" s="18">
        <f t="shared" si="6"/>
        <v>1350.72</v>
      </c>
      <c r="P33" s="18">
        <f t="shared" si="6"/>
        <v>1350.72</v>
      </c>
      <c r="Q33" s="18">
        <f t="shared" si="6"/>
        <v>1350.72</v>
      </c>
      <c r="R33" s="18">
        <f t="shared" ref="R33:AD33" si="7">+$D33*R51</f>
        <v>360</v>
      </c>
      <c r="S33" s="18">
        <f t="shared" si="7"/>
        <v>0</v>
      </c>
      <c r="T33" s="18">
        <f t="shared" si="7"/>
        <v>0</v>
      </c>
      <c r="U33" s="18">
        <f t="shared" si="7"/>
        <v>0</v>
      </c>
      <c r="V33" s="18">
        <f t="shared" si="7"/>
        <v>0</v>
      </c>
      <c r="W33" s="18">
        <f t="shared" si="7"/>
        <v>0</v>
      </c>
      <c r="X33" s="18">
        <f t="shared" si="7"/>
        <v>0</v>
      </c>
      <c r="Y33" s="18">
        <f t="shared" si="7"/>
        <v>0</v>
      </c>
      <c r="Z33" s="18">
        <f t="shared" si="7"/>
        <v>0</v>
      </c>
      <c r="AA33" s="18">
        <f t="shared" si="7"/>
        <v>0</v>
      </c>
      <c r="AB33" s="18">
        <f t="shared" si="7"/>
        <v>0</v>
      </c>
      <c r="AC33" s="18">
        <f t="shared" si="7"/>
        <v>0</v>
      </c>
      <c r="AD33" s="18">
        <f t="shared" si="7"/>
        <v>0</v>
      </c>
      <c r="AE33" s="26">
        <f t="shared" si="3"/>
        <v>13867.199999999999</v>
      </c>
      <c r="AF33" s="24"/>
      <c r="BF33" s="21"/>
      <c r="BG33" s="21"/>
    </row>
    <row r="34" spans="1:59">
      <c r="A34" s="1">
        <v>99</v>
      </c>
      <c r="E34" s="20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9"/>
    </row>
    <row r="35" spans="1:59">
      <c r="D35" s="34">
        <v>81677</v>
      </c>
      <c r="E35" s="20" t="s">
        <v>47</v>
      </c>
      <c r="F35" s="18">
        <f>+D35</f>
        <v>81677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9">
        <f t="shared" si="3"/>
        <v>81677</v>
      </c>
    </row>
    <row r="36" spans="1:59">
      <c r="D36" s="34" t="s">
        <v>51</v>
      </c>
      <c r="E36" s="20" t="s">
        <v>48</v>
      </c>
      <c r="F36" s="18" t="str">
        <f>+D36</f>
        <v>As Incurred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9">
        <f t="shared" si="3"/>
        <v>0</v>
      </c>
    </row>
    <row r="37" spans="1:59">
      <c r="D37" s="34" t="s">
        <v>52</v>
      </c>
      <c r="E37" s="20" t="s">
        <v>49</v>
      </c>
      <c r="F37" s="18" t="str">
        <f>+D37</f>
        <v>Carrier Prevailing Rate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9">
        <f t="shared" si="3"/>
        <v>0</v>
      </c>
    </row>
    <row r="38" spans="1:59">
      <c r="A38" s="1">
        <v>99</v>
      </c>
      <c r="AE38" s="19"/>
    </row>
    <row r="39" spans="1:59" s="4" customFormat="1">
      <c r="A39" s="1">
        <v>99</v>
      </c>
      <c r="C39"/>
      <c r="E39" s="25" t="s">
        <v>34</v>
      </c>
      <c r="F39" s="26">
        <f>SUM(F15:F38)</f>
        <v>89212.36</v>
      </c>
      <c r="G39" s="26">
        <f t="shared" ref="G39:Q39" si="8">SUM(G15:G38)</f>
        <v>1574.6399999999999</v>
      </c>
      <c r="H39" s="26">
        <f t="shared" si="8"/>
        <v>1845.7199999999998</v>
      </c>
      <c r="I39" s="26">
        <f t="shared" si="8"/>
        <v>1980.72</v>
      </c>
      <c r="J39" s="26">
        <f t="shared" si="8"/>
        <v>2115.7200000000003</v>
      </c>
      <c r="K39" s="26">
        <f t="shared" si="8"/>
        <v>2250.7200000000003</v>
      </c>
      <c r="L39" s="26">
        <f t="shared" si="8"/>
        <v>2250.7200000000003</v>
      </c>
      <c r="M39" s="26">
        <f t="shared" si="8"/>
        <v>2250.7200000000003</v>
      </c>
      <c r="N39" s="26">
        <f t="shared" si="8"/>
        <v>2250.7200000000003</v>
      </c>
      <c r="O39" s="26">
        <f t="shared" si="8"/>
        <v>2250.7200000000003</v>
      </c>
      <c r="P39" s="26">
        <f t="shared" si="8"/>
        <v>2250.7200000000003</v>
      </c>
      <c r="Q39" s="26">
        <f t="shared" si="8"/>
        <v>2250.7200000000003</v>
      </c>
      <c r="R39" s="26">
        <f t="shared" ref="R39:AD39" si="9">SUM(R15:R38)</f>
        <v>1260</v>
      </c>
      <c r="S39" s="26">
        <f t="shared" si="9"/>
        <v>900</v>
      </c>
      <c r="T39" s="26">
        <f t="shared" si="9"/>
        <v>900</v>
      </c>
      <c r="U39" s="26">
        <f t="shared" si="9"/>
        <v>900</v>
      </c>
      <c r="V39" s="26">
        <f t="shared" si="9"/>
        <v>900</v>
      </c>
      <c r="W39" s="26">
        <f t="shared" si="9"/>
        <v>900</v>
      </c>
      <c r="X39" s="26">
        <f t="shared" si="9"/>
        <v>900</v>
      </c>
      <c r="Y39" s="26">
        <f t="shared" si="9"/>
        <v>900</v>
      </c>
      <c r="Z39" s="26">
        <f t="shared" si="9"/>
        <v>900</v>
      </c>
      <c r="AA39" s="26">
        <f t="shared" si="9"/>
        <v>900</v>
      </c>
      <c r="AB39" s="26">
        <f t="shared" si="9"/>
        <v>900</v>
      </c>
      <c r="AC39" s="26">
        <f t="shared" si="9"/>
        <v>900</v>
      </c>
      <c r="AD39" s="26">
        <f t="shared" si="9"/>
        <v>900</v>
      </c>
      <c r="AE39" s="26">
        <f t="shared" si="3"/>
        <v>124544.20000000001</v>
      </c>
    </row>
    <row r="40" spans="1:59">
      <c r="A40" s="1">
        <v>99</v>
      </c>
    </row>
    <row r="41" spans="1:59">
      <c r="A41" s="1">
        <v>99</v>
      </c>
      <c r="E41" s="4" t="s">
        <v>35</v>
      </c>
    </row>
    <row r="42" spans="1:59" s="4" customFormat="1">
      <c r="A42" s="1">
        <v>99</v>
      </c>
      <c r="E42" s="4" t="s">
        <v>36</v>
      </c>
      <c r="F42" s="26">
        <f>+F51*F57</f>
        <v>98379.602174999993</v>
      </c>
      <c r="G42" s="26">
        <f t="shared" ref="G42:Q42" si="10">+G51*G57</f>
        <v>490328.12360624998</v>
      </c>
      <c r="H42" s="26">
        <f t="shared" si="10"/>
        <v>687348.9758343749</v>
      </c>
      <c r="I42" s="26">
        <f t="shared" si="10"/>
        <v>785466.93013124994</v>
      </c>
      <c r="J42" s="26">
        <f t="shared" si="10"/>
        <v>883584.88442812487</v>
      </c>
      <c r="K42" s="26">
        <f t="shared" si="10"/>
        <v>981702.83872499992</v>
      </c>
      <c r="L42" s="26">
        <f t="shared" si="10"/>
        <v>981702.83872499992</v>
      </c>
      <c r="M42" s="26">
        <f t="shared" si="10"/>
        <v>981702.83872499992</v>
      </c>
      <c r="N42" s="26">
        <f t="shared" si="10"/>
        <v>981702.83872499992</v>
      </c>
      <c r="O42" s="26">
        <f t="shared" si="10"/>
        <v>981702.83872499992</v>
      </c>
      <c r="P42" s="26">
        <f t="shared" si="10"/>
        <v>981702.83872499992</v>
      </c>
      <c r="Q42" s="26">
        <f t="shared" si="10"/>
        <v>981702.83872499992</v>
      </c>
      <c r="R42" s="26">
        <f t="shared" ref="R42:AD42" si="11">+R51*R57</f>
        <v>261647.87812499999</v>
      </c>
      <c r="S42" s="26">
        <f t="shared" si="11"/>
        <v>0</v>
      </c>
      <c r="T42" s="26">
        <f t="shared" si="11"/>
        <v>0</v>
      </c>
      <c r="U42" s="26">
        <f t="shared" si="11"/>
        <v>0</v>
      </c>
      <c r="V42" s="26">
        <f t="shared" si="11"/>
        <v>0</v>
      </c>
      <c r="W42" s="26">
        <f t="shared" si="11"/>
        <v>0</v>
      </c>
      <c r="X42" s="26">
        <f t="shared" si="11"/>
        <v>0</v>
      </c>
      <c r="Y42" s="26">
        <f t="shared" si="11"/>
        <v>0</v>
      </c>
      <c r="Z42" s="26">
        <f t="shared" si="11"/>
        <v>0</v>
      </c>
      <c r="AA42" s="26">
        <f t="shared" si="11"/>
        <v>0</v>
      </c>
      <c r="AB42" s="26">
        <f t="shared" si="11"/>
        <v>0</v>
      </c>
      <c r="AC42" s="26">
        <f t="shared" si="11"/>
        <v>0</v>
      </c>
      <c r="AD42" s="26">
        <f t="shared" si="11"/>
        <v>0</v>
      </c>
      <c r="AE42" s="26">
        <f>SUM(F42:AD42)</f>
        <v>10078676.265374999</v>
      </c>
      <c r="AF42" s="27"/>
      <c r="AG42" s="27"/>
      <c r="AH42" s="27"/>
    </row>
    <row r="43" spans="1:59" s="4" customFormat="1">
      <c r="A43" s="1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7"/>
      <c r="AG43" s="27"/>
      <c r="AH43" s="27"/>
    </row>
    <row r="44" spans="1:59">
      <c r="A44" s="1">
        <v>99</v>
      </c>
      <c r="D44" s="41"/>
      <c r="E44" s="4" t="s">
        <v>2</v>
      </c>
      <c r="F44" s="26">
        <f>+D44</f>
        <v>0</v>
      </c>
      <c r="G44" s="26">
        <f>IF(G42&lt;&gt;0,IF(SUM(H42:$AD42)=0,-$F44,0),0)</f>
        <v>0</v>
      </c>
      <c r="H44" s="26">
        <f>IF(H42&lt;&gt;0,IF(SUM(I42:$AD42)=0,-$F44,0),0)</f>
        <v>0</v>
      </c>
      <c r="I44" s="26">
        <f>IF(I42&lt;&gt;0,IF(SUM(J42:$AD42)=0,-$F44,0),0)</f>
        <v>0</v>
      </c>
      <c r="J44" s="26">
        <f>IF(J42&lt;&gt;0,IF(SUM(K42:$AD42)=0,-$F44,0),0)</f>
        <v>0</v>
      </c>
      <c r="K44" s="26">
        <f>IF(K42&lt;&gt;0,IF(SUM(L42:$AD42)=0,-$F44,0),0)</f>
        <v>0</v>
      </c>
      <c r="L44" s="26">
        <f>IF(L42&lt;&gt;0,IF(SUM(M42:$AD42)=0,-$F44,0),0)</f>
        <v>0</v>
      </c>
      <c r="M44" s="26">
        <f>IF(M42&lt;&gt;0,IF(SUM(N42:$AD42)=0,-$F44,0),0)</f>
        <v>0</v>
      </c>
      <c r="N44" s="26">
        <f>IF(N42&lt;&gt;0,IF(SUM(O42:$AD42)=0,-$F44,0),0)</f>
        <v>0</v>
      </c>
      <c r="O44" s="26">
        <f>IF(O42&lt;&gt;0,IF(SUM(P42:$AD42)=0,-$F44,0),0)</f>
        <v>0</v>
      </c>
      <c r="P44" s="26">
        <f>IF(P42&lt;&gt;0,IF(SUM(Q42:$AD42)=0,-$F44,0),0)</f>
        <v>0</v>
      </c>
      <c r="Q44" s="26">
        <f>IF(Q42&lt;&gt;0,IF(SUM(R42:$AD42)=0,-$F44,0),0)</f>
        <v>0</v>
      </c>
      <c r="R44" s="26">
        <f>IF(R42&lt;&gt;0,IF(SUM(S42:$AD42)=0,-$F44,0),0)</f>
        <v>0</v>
      </c>
      <c r="S44" s="26">
        <f>IF(S42&lt;&gt;0,IF(SUM(T42:$AD42)=0,-$F44,0),0)</f>
        <v>0</v>
      </c>
      <c r="T44" s="26">
        <f>IF(T42&lt;&gt;0,IF(SUM(U42:$AD42)=0,-$F44,0),0)</f>
        <v>0</v>
      </c>
      <c r="U44" s="26">
        <f>IF(U42&lt;&gt;0,IF(SUM(V42:$AD42)=0,-$F44,0),0)</f>
        <v>0</v>
      </c>
      <c r="V44" s="26">
        <f>IF(V42&lt;&gt;0,IF(SUM(W42:$AD42)=0,-$F44,0),0)</f>
        <v>0</v>
      </c>
      <c r="W44" s="26">
        <f>IF(W42&lt;&gt;0,IF(SUM(X42:$AD42)=0,-$F44,0),0)</f>
        <v>0</v>
      </c>
      <c r="X44" s="26">
        <f>IF(X42&lt;&gt;0,IF(SUM(Y42:$AD42)=0,-$F44,0),0)</f>
        <v>0</v>
      </c>
      <c r="Y44" s="26">
        <f>IF(Y42&lt;&gt;0,IF(SUM(Z42:$AD42)=0,-$F44,0),0)</f>
        <v>0</v>
      </c>
      <c r="Z44" s="26">
        <f>IF(Z42&lt;&gt;0,IF(SUM(AA42:$AD42)=0,-$F44,0),0)</f>
        <v>0</v>
      </c>
      <c r="AA44" s="26">
        <f>IF(AA42&lt;&gt;0,IF(SUM(AB42:$AD42)=0,-$F44,0),0)</f>
        <v>0</v>
      </c>
      <c r="AB44" s="26">
        <f>IF(AB42&lt;&gt;0,IF(SUM(AC42:$AD42)=0,-$F44,0),0)</f>
        <v>0</v>
      </c>
      <c r="AC44" s="26">
        <f>IF(AC42&lt;&gt;0,IF(SUM(AD42:$AD42)=0,-$F44,0),0)</f>
        <v>0</v>
      </c>
      <c r="AD44" s="26">
        <f>IF(AD42&lt;&gt;0,IF(SUM($AD42:AE42)=0,-$F44,0),0)</f>
        <v>0</v>
      </c>
      <c r="AE44" s="26">
        <f>SUM(F44:AD44)</f>
        <v>0</v>
      </c>
    </row>
    <row r="45" spans="1:59">
      <c r="A45" s="1">
        <v>99</v>
      </c>
      <c r="AE45" s="19"/>
    </row>
    <row r="46" spans="1:59" s="4" customFormat="1">
      <c r="A46" s="1">
        <v>99</v>
      </c>
      <c r="E46" s="4" t="s">
        <v>37</v>
      </c>
      <c r="F46" s="26">
        <f>+F39+F42+F44</f>
        <v>187591.96217499999</v>
      </c>
      <c r="G46" s="26">
        <f t="shared" ref="G46:Q46" si="12">+G39+G42+G44</f>
        <v>491902.76360625</v>
      </c>
      <c r="H46" s="26">
        <f t="shared" si="12"/>
        <v>689194.69583437487</v>
      </c>
      <c r="I46" s="26">
        <f t="shared" si="12"/>
        <v>787447.65013124992</v>
      </c>
      <c r="J46" s="26">
        <f t="shared" si="12"/>
        <v>885700.60442812485</v>
      </c>
      <c r="K46" s="26">
        <f t="shared" si="12"/>
        <v>983953.55872499989</v>
      </c>
      <c r="L46" s="26">
        <f t="shared" si="12"/>
        <v>983953.55872499989</v>
      </c>
      <c r="M46" s="26">
        <f t="shared" si="12"/>
        <v>983953.55872499989</v>
      </c>
      <c r="N46" s="26">
        <f t="shared" si="12"/>
        <v>983953.55872499989</v>
      </c>
      <c r="O46" s="26">
        <f t="shared" si="12"/>
        <v>983953.55872499989</v>
      </c>
      <c r="P46" s="26">
        <f t="shared" si="12"/>
        <v>983953.55872499989</v>
      </c>
      <c r="Q46" s="26">
        <f t="shared" si="12"/>
        <v>983953.55872499989</v>
      </c>
      <c r="R46" s="26">
        <f t="shared" ref="R46:AD46" si="13">+R39+R42+R44</f>
        <v>262907.87812499999</v>
      </c>
      <c r="S46" s="26">
        <f t="shared" si="13"/>
        <v>900</v>
      </c>
      <c r="T46" s="26">
        <f t="shared" si="13"/>
        <v>900</v>
      </c>
      <c r="U46" s="26">
        <f t="shared" si="13"/>
        <v>900</v>
      </c>
      <c r="V46" s="26">
        <f t="shared" si="13"/>
        <v>900</v>
      </c>
      <c r="W46" s="26">
        <f t="shared" si="13"/>
        <v>900</v>
      </c>
      <c r="X46" s="26">
        <f t="shared" si="13"/>
        <v>900</v>
      </c>
      <c r="Y46" s="26">
        <f t="shared" si="13"/>
        <v>900</v>
      </c>
      <c r="Z46" s="26">
        <f t="shared" si="13"/>
        <v>900</v>
      </c>
      <c r="AA46" s="26">
        <f t="shared" si="13"/>
        <v>900</v>
      </c>
      <c r="AB46" s="26">
        <f t="shared" si="13"/>
        <v>900</v>
      </c>
      <c r="AC46" s="26">
        <f t="shared" si="13"/>
        <v>900</v>
      </c>
      <c r="AD46" s="26">
        <f t="shared" si="13"/>
        <v>900</v>
      </c>
      <c r="AE46" s="26">
        <f>SUM(F46:AD46)</f>
        <v>10203220.465374997</v>
      </c>
    </row>
    <row r="47" spans="1:59" s="4" customFormat="1">
      <c r="A47" s="1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</row>
    <row r="48" spans="1:59">
      <c r="A48" s="1">
        <v>99</v>
      </c>
      <c r="D48" s="34">
        <v>175</v>
      </c>
      <c r="E48" s="28" t="s">
        <v>50</v>
      </c>
      <c r="AE48" s="19"/>
    </row>
    <row r="51" spans="5:31">
      <c r="E51" s="4" t="s">
        <v>64</v>
      </c>
      <c r="F51" s="51">
        <f>SUM(F52:F53)</f>
        <v>376</v>
      </c>
      <c r="G51" s="51">
        <f t="shared" ref="G51:AD51" si="14">SUM(G52:G53)</f>
        <v>1874</v>
      </c>
      <c r="H51" s="51">
        <f t="shared" si="14"/>
        <v>2627</v>
      </c>
      <c r="I51" s="51">
        <f t="shared" si="14"/>
        <v>3002</v>
      </c>
      <c r="J51" s="51">
        <f t="shared" si="14"/>
        <v>3377</v>
      </c>
      <c r="K51" s="51">
        <f t="shared" si="14"/>
        <v>3752</v>
      </c>
      <c r="L51" s="51">
        <f t="shared" si="14"/>
        <v>3752</v>
      </c>
      <c r="M51" s="51">
        <f t="shared" si="14"/>
        <v>3752</v>
      </c>
      <c r="N51" s="51">
        <f t="shared" si="14"/>
        <v>3752</v>
      </c>
      <c r="O51" s="51">
        <f t="shared" si="14"/>
        <v>3752</v>
      </c>
      <c r="P51" s="51">
        <f t="shared" si="14"/>
        <v>3752</v>
      </c>
      <c r="Q51" s="51">
        <f t="shared" si="14"/>
        <v>3752</v>
      </c>
      <c r="R51" s="51">
        <f t="shared" si="14"/>
        <v>1000</v>
      </c>
      <c r="S51" s="51">
        <f t="shared" si="14"/>
        <v>0</v>
      </c>
      <c r="T51" s="51">
        <f t="shared" si="14"/>
        <v>0</v>
      </c>
      <c r="U51" s="51">
        <f t="shared" si="14"/>
        <v>0</v>
      </c>
      <c r="V51" s="51">
        <f t="shared" si="14"/>
        <v>0</v>
      </c>
      <c r="W51" s="51">
        <f t="shared" si="14"/>
        <v>0</v>
      </c>
      <c r="X51" s="51">
        <f t="shared" si="14"/>
        <v>0</v>
      </c>
      <c r="Y51" s="51">
        <f t="shared" si="14"/>
        <v>0</v>
      </c>
      <c r="Z51" s="51">
        <f t="shared" si="14"/>
        <v>0</v>
      </c>
      <c r="AA51" s="51">
        <f t="shared" si="14"/>
        <v>0</v>
      </c>
      <c r="AB51" s="51">
        <f t="shared" si="14"/>
        <v>0</v>
      </c>
      <c r="AC51" s="51">
        <f t="shared" si="14"/>
        <v>0</v>
      </c>
      <c r="AD51" s="51">
        <f t="shared" si="14"/>
        <v>0</v>
      </c>
      <c r="AE51" s="51">
        <f>SUM(F51:AD51)</f>
        <v>38520</v>
      </c>
    </row>
    <row r="52" spans="5:31">
      <c r="E52" s="50" t="s">
        <v>65</v>
      </c>
      <c r="F52" s="35">
        <v>188</v>
      </c>
      <c r="G52" s="35">
        <v>937</v>
      </c>
      <c r="H52" s="35">
        <v>1313.5</v>
      </c>
      <c r="I52" s="35">
        <v>1501</v>
      </c>
      <c r="J52" s="35">
        <v>1688.5</v>
      </c>
      <c r="K52" s="35">
        <v>1876</v>
      </c>
      <c r="L52" s="35">
        <v>1876</v>
      </c>
      <c r="M52" s="35">
        <v>1876</v>
      </c>
      <c r="N52" s="35">
        <v>1876</v>
      </c>
      <c r="O52" s="35">
        <v>1876</v>
      </c>
      <c r="P52" s="35">
        <v>1876</v>
      </c>
      <c r="Q52" s="35">
        <v>1876</v>
      </c>
      <c r="R52" s="35">
        <v>1000</v>
      </c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29">
        <f>SUM(F52:AD52)</f>
        <v>19760</v>
      </c>
    </row>
    <row r="53" spans="5:31">
      <c r="E53" s="50" t="s">
        <v>66</v>
      </c>
      <c r="F53" s="35">
        <v>188</v>
      </c>
      <c r="G53" s="35">
        <v>937</v>
      </c>
      <c r="H53" s="35">
        <v>1313.5</v>
      </c>
      <c r="I53" s="35">
        <v>1501</v>
      </c>
      <c r="J53" s="35">
        <v>1688.5</v>
      </c>
      <c r="K53" s="35">
        <v>1876</v>
      </c>
      <c r="L53" s="35">
        <v>1876</v>
      </c>
      <c r="M53" s="35">
        <v>1876</v>
      </c>
      <c r="N53" s="35">
        <v>1876</v>
      </c>
      <c r="O53" s="35">
        <v>1876</v>
      </c>
      <c r="P53" s="35">
        <v>1876</v>
      </c>
      <c r="Q53" s="35">
        <v>1876</v>
      </c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29">
        <f>SUM(F53:AD53)</f>
        <v>18760</v>
      </c>
    </row>
    <row r="54" spans="5:31"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</row>
    <row r="55" spans="5:31">
      <c r="E55" t="s">
        <v>39</v>
      </c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29">
        <f>SUM(F55:AD55)</f>
        <v>0</v>
      </c>
    </row>
    <row r="57" spans="5:31">
      <c r="E57" t="s">
        <v>67</v>
      </c>
      <c r="F57" s="52">
        <v>261.64787812499998</v>
      </c>
      <c r="G57" s="52">
        <v>261.64787812499998</v>
      </c>
      <c r="H57" s="52">
        <v>261.64787812499998</v>
      </c>
      <c r="I57" s="52">
        <v>261.64787812499998</v>
      </c>
      <c r="J57" s="52">
        <v>261.64787812499998</v>
      </c>
      <c r="K57" s="52">
        <v>261.64787812499998</v>
      </c>
      <c r="L57" s="52">
        <v>261.64787812499998</v>
      </c>
      <c r="M57" s="52">
        <v>261.64787812499998</v>
      </c>
      <c r="N57" s="52">
        <v>261.64787812499998</v>
      </c>
      <c r="O57" s="52">
        <v>261.64787812499998</v>
      </c>
      <c r="P57" s="52">
        <v>261.64787812499998</v>
      </c>
      <c r="Q57" s="52">
        <v>261.64787812499998</v>
      </c>
      <c r="R57" s="52">
        <v>261.64787812499998</v>
      </c>
      <c r="S57" s="52">
        <v>261.64787812499998</v>
      </c>
      <c r="T57" s="52">
        <v>261.64787812499998</v>
      </c>
      <c r="U57" s="52">
        <v>261.64787812499998</v>
      </c>
      <c r="V57" s="52">
        <v>261.64787812499998</v>
      </c>
      <c r="W57" s="52">
        <v>261.64787812499998</v>
      </c>
      <c r="X57" s="52">
        <v>261.64787812499998</v>
      </c>
      <c r="Y57" s="52">
        <v>261.64787812499998</v>
      </c>
      <c r="Z57" s="52">
        <v>261.64787812499998</v>
      </c>
      <c r="AA57" s="52">
        <v>261.64787812499998</v>
      </c>
      <c r="AB57" s="52">
        <v>261.64787812499998</v>
      </c>
      <c r="AC57" s="52">
        <v>261.64787812499998</v>
      </c>
      <c r="AD57" s="52">
        <v>261.64787812499998</v>
      </c>
      <c r="AE57" s="29"/>
    </row>
    <row r="60" spans="5:31">
      <c r="G60" s="24"/>
    </row>
    <row r="61" spans="5:31">
      <c r="I61" s="24"/>
    </row>
    <row r="62" spans="5:31" hidden="1" outlineLevel="1"/>
    <row r="63" spans="5:31" hidden="1" outlineLevel="1"/>
    <row r="64" spans="5:31" hidden="1" outlineLevel="1">
      <c r="F64">
        <f>YEAR(F11)</f>
        <v>2013</v>
      </c>
      <c r="G64">
        <f t="shared" ref="G64:AD64" si="15">YEAR(G11)</f>
        <v>2013</v>
      </c>
      <c r="H64">
        <f t="shared" si="15"/>
        <v>2013</v>
      </c>
      <c r="I64">
        <f t="shared" si="15"/>
        <v>2013</v>
      </c>
      <c r="J64">
        <f t="shared" si="15"/>
        <v>2013</v>
      </c>
      <c r="K64">
        <f t="shared" si="15"/>
        <v>2013</v>
      </c>
      <c r="L64">
        <f t="shared" si="15"/>
        <v>2013</v>
      </c>
      <c r="M64">
        <f t="shared" si="15"/>
        <v>2013</v>
      </c>
      <c r="N64">
        <f t="shared" si="15"/>
        <v>2013</v>
      </c>
      <c r="O64">
        <f t="shared" si="15"/>
        <v>2013</v>
      </c>
      <c r="P64">
        <f t="shared" si="15"/>
        <v>2013</v>
      </c>
      <c r="Q64">
        <f t="shared" si="15"/>
        <v>2013</v>
      </c>
      <c r="R64">
        <f t="shared" si="15"/>
        <v>2014</v>
      </c>
      <c r="S64">
        <f t="shared" si="15"/>
        <v>2014</v>
      </c>
      <c r="T64">
        <f t="shared" si="15"/>
        <v>2014</v>
      </c>
      <c r="U64">
        <f t="shared" si="15"/>
        <v>2014</v>
      </c>
      <c r="V64">
        <f t="shared" si="15"/>
        <v>2014</v>
      </c>
      <c r="W64">
        <f t="shared" si="15"/>
        <v>2014</v>
      </c>
      <c r="X64">
        <f t="shared" si="15"/>
        <v>2014</v>
      </c>
      <c r="Y64">
        <f t="shared" si="15"/>
        <v>2014</v>
      </c>
      <c r="Z64">
        <f t="shared" si="15"/>
        <v>2014</v>
      </c>
      <c r="AA64">
        <f t="shared" si="15"/>
        <v>2014</v>
      </c>
      <c r="AB64">
        <f t="shared" si="15"/>
        <v>2014</v>
      </c>
      <c r="AC64">
        <f t="shared" si="15"/>
        <v>2014</v>
      </c>
      <c r="AD64">
        <f t="shared" si="15"/>
        <v>2015</v>
      </c>
    </row>
    <row r="65" hidden="1" outlineLevel="1"/>
    <row r="66" collapsed="1"/>
  </sheetData>
  <dataConsolidate/>
  <phoneticPr fontId="11" type="noConversion"/>
  <conditionalFormatting sqref="M3:M6">
    <cfRule type="cellIs" dxfId="1" priority="4" stopIfTrue="1" operator="notEqual">
      <formula>I3</formula>
    </cfRule>
  </conditionalFormatting>
  <conditionalFormatting sqref="M1">
    <cfRule type="cellIs" dxfId="0" priority="3" stopIfTrue="1" operator="notEqual">
      <formula>24</formula>
    </cfRule>
  </conditionalFormatting>
  <hyperlinks>
    <hyperlink ref="B1" location="DataEntry!A1" display="Return to DataEntry"/>
  </hyperlinks>
  <pageMargins left="0" right="0" top="1" bottom="1" header="0.5" footer="0.5"/>
  <pageSetup scale="43" fitToHeight="2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LS Budget</vt:lpstr>
      <vt:lpstr>'LS Budget'!cardpricing</vt:lpstr>
      <vt:lpstr>dep</vt:lpstr>
      <vt:lpstr>fname</vt:lpstr>
      <vt:lpstr>'LS Budget'!Print_Area</vt:lpstr>
      <vt:lpstr>totaltotal</vt:lpstr>
      <vt:lpstr>tpc</vt:lpstr>
      <vt:lpstr>trc</vt:lpstr>
    </vt:vector>
  </TitlesOfParts>
  <Company>McKesson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 Pietrafesa</dc:creator>
  <cp:lastModifiedBy>grubbda</cp:lastModifiedBy>
  <cp:lastPrinted>2012-10-09T17:04:34Z</cp:lastPrinted>
  <dcterms:created xsi:type="dcterms:W3CDTF">2011-03-01T22:07:51Z</dcterms:created>
  <dcterms:modified xsi:type="dcterms:W3CDTF">2012-10-09T17:04:38Z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-646274106</vt:i4>
  </property>
  <property fmtid="{D5CDD505-2E9C-101B-9397-08002B2CF9AE}" pid="3" name="_NewReviewCycle">
    <vt:lpwstr/>
  </property>
  <property fmtid="{D5CDD505-2E9C-101B-9397-08002B2CF9AE}" pid="4" name="_EmailSubject">
    <vt:lpwstr>Request for estimate of cost per voucher redeemed: diabetes product family</vt:lpwstr>
  </property>
  <property fmtid="{D5CDD505-2E9C-101B-9397-08002B2CF9AE}" pid="5" name="_AuthorEmail">
    <vt:lpwstr>david_grubb@merck.com</vt:lpwstr>
  </property>
  <property fmtid="{D5CDD505-2E9C-101B-9397-08002B2CF9AE}" pid="6" name="_AuthorEmailDisplayName">
    <vt:lpwstr>DeAngelis, David E</vt:lpwstr>
  </property>
</Properties>
</file>