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8960" windowHeight="9045" activeTab="1"/>
  </bookViews>
  <sheets>
    <sheet name="ReadMe" sheetId="5" r:id="rId1"/>
    <sheet name="Inputs" sheetId="1" r:id="rId2"/>
    <sheet name="Adherence" sheetId="2" r:id="rId3"/>
    <sheet name="S1 - $24MM Calculation" sheetId="3" r:id="rId4"/>
    <sheet name="S2 - $30MM Calculation" sheetId="4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I28" i="1" l="1"/>
  <c r="H28" i="1"/>
  <c r="G28" i="1"/>
  <c r="G25" i="1"/>
  <c r="H32" i="1" s="1"/>
  <c r="H29" i="1" l="1"/>
  <c r="G30" i="1"/>
  <c r="I30" i="1"/>
  <c r="H31" i="1"/>
  <c r="G32" i="1"/>
  <c r="I32" i="1"/>
  <c r="G29" i="1"/>
  <c r="G33" i="1" s="1"/>
  <c r="I29" i="1"/>
  <c r="H30" i="1"/>
  <c r="G31" i="1"/>
  <c r="I31" i="1"/>
  <c r="H18" i="1"/>
  <c r="G18" i="1"/>
  <c r="G14" i="1"/>
  <c r="H33" i="1" l="1"/>
  <c r="I33" i="1" s="1"/>
  <c r="B36" i="4"/>
  <c r="B37" i="4"/>
  <c r="B38" i="4"/>
  <c r="N11" i="4"/>
  <c r="M11" i="4"/>
  <c r="L11" i="4"/>
  <c r="K11" i="4"/>
  <c r="J11" i="4"/>
  <c r="I11" i="4"/>
  <c r="H11" i="4"/>
  <c r="G11" i="4"/>
  <c r="F11" i="4"/>
  <c r="E11" i="4"/>
  <c r="D11" i="4"/>
  <c r="C11" i="4"/>
  <c r="O3" i="4"/>
  <c r="O4" i="4"/>
  <c r="O5" i="4"/>
  <c r="D5" i="4"/>
  <c r="E5" i="4"/>
  <c r="F5" i="4"/>
  <c r="G5" i="4"/>
  <c r="H5" i="4"/>
  <c r="C5" i="4"/>
  <c r="C27" i="4" s="1"/>
  <c r="C25" i="4"/>
  <c r="D25" i="4"/>
  <c r="E25" i="4"/>
  <c r="F25" i="4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D27" i="4"/>
  <c r="E27" i="4"/>
  <c r="F27" i="4"/>
  <c r="G27" i="4"/>
  <c r="H27" i="4"/>
  <c r="I27" i="4"/>
  <c r="J27" i="4"/>
  <c r="K27" i="4"/>
  <c r="L27" i="4"/>
  <c r="M27" i="4"/>
  <c r="N27" i="4"/>
  <c r="B25" i="4"/>
  <c r="B26" i="4"/>
  <c r="B27" i="4"/>
  <c r="B14" i="4"/>
  <c r="B15" i="4"/>
  <c r="B16" i="4"/>
  <c r="N32" i="4"/>
  <c r="M32" i="4"/>
  <c r="L32" i="4"/>
  <c r="K32" i="4"/>
  <c r="J32" i="4"/>
  <c r="I32" i="4"/>
  <c r="H32" i="4"/>
  <c r="G32" i="4"/>
  <c r="F32" i="4"/>
  <c r="E32" i="4"/>
  <c r="D32" i="4"/>
  <c r="C32" i="4"/>
  <c r="N31" i="4"/>
  <c r="M31" i="4"/>
  <c r="L31" i="4"/>
  <c r="K31" i="4"/>
  <c r="J31" i="4"/>
  <c r="I31" i="4"/>
  <c r="N30" i="4"/>
  <c r="M30" i="4"/>
  <c r="L30" i="4"/>
  <c r="K30" i="4"/>
  <c r="J30" i="4"/>
  <c r="I30" i="4"/>
  <c r="H30" i="4"/>
  <c r="G30" i="4"/>
  <c r="F30" i="4"/>
  <c r="E30" i="4"/>
  <c r="D30" i="4"/>
  <c r="C30" i="4"/>
  <c r="N29" i="4"/>
  <c r="M29" i="4"/>
  <c r="L29" i="4"/>
  <c r="K29" i="4"/>
  <c r="J29" i="4"/>
  <c r="I29" i="4"/>
  <c r="H29" i="4"/>
  <c r="G29" i="4"/>
  <c r="F29" i="4"/>
  <c r="E29" i="4"/>
  <c r="D29" i="4"/>
  <c r="C29" i="4"/>
  <c r="N28" i="4"/>
  <c r="M28" i="4"/>
  <c r="L28" i="4"/>
  <c r="K28" i="4"/>
  <c r="J28" i="4"/>
  <c r="I28" i="4"/>
  <c r="H28" i="4"/>
  <c r="G28" i="4"/>
  <c r="F28" i="4"/>
  <c r="E28" i="4"/>
  <c r="D28" i="4"/>
  <c r="C28" i="4"/>
  <c r="B21" i="4"/>
  <c r="B32" i="4" s="1"/>
  <c r="B43" i="4" s="1"/>
  <c r="B20" i="4"/>
  <c r="B31" i="4" s="1"/>
  <c r="B42" i="4" s="1"/>
  <c r="B19" i="4"/>
  <c r="B30" i="4" s="1"/>
  <c r="B41" i="4" s="1"/>
  <c r="B18" i="4"/>
  <c r="B29" i="4" s="1"/>
  <c r="B40" i="4" s="1"/>
  <c r="B17" i="4"/>
  <c r="B28" i="4" s="1"/>
  <c r="B39" i="4" s="1"/>
  <c r="O10" i="4"/>
  <c r="H9" i="4"/>
  <c r="G9" i="4"/>
  <c r="G31" i="4" s="1"/>
  <c r="F9" i="4"/>
  <c r="E9" i="4"/>
  <c r="E31" i="4" s="1"/>
  <c r="D9" i="4"/>
  <c r="C9" i="4"/>
  <c r="C31" i="4" s="1"/>
  <c r="O8" i="4"/>
  <c r="O7" i="4"/>
  <c r="O6" i="4"/>
  <c r="H6" i="3"/>
  <c r="G6" i="3"/>
  <c r="F6" i="3"/>
  <c r="E6" i="3"/>
  <c r="D6" i="3"/>
  <c r="C6" i="3"/>
  <c r="N33" i="4" l="1"/>
  <c r="L33" i="4"/>
  <c r="J33" i="4"/>
  <c r="M33" i="4"/>
  <c r="K33" i="4"/>
  <c r="I33" i="4"/>
  <c r="G33" i="4"/>
  <c r="E33" i="4"/>
  <c r="O27" i="4"/>
  <c r="O26" i="4"/>
  <c r="C33" i="4"/>
  <c r="O25" i="4"/>
  <c r="O28" i="4"/>
  <c r="O29" i="4"/>
  <c r="O30" i="4"/>
  <c r="O32" i="4"/>
  <c r="O9" i="4"/>
  <c r="D31" i="4"/>
  <c r="D33" i="4" s="1"/>
  <c r="F31" i="4"/>
  <c r="F33" i="4" s="1"/>
  <c r="H31" i="4"/>
  <c r="H33" i="4" s="1"/>
  <c r="O3" i="3"/>
  <c r="B19" i="3"/>
  <c r="B27" i="3" s="1"/>
  <c r="B12" i="3"/>
  <c r="B20" i="3" s="1"/>
  <c r="B28" i="3" s="1"/>
  <c r="B13" i="3"/>
  <c r="B21" i="3" s="1"/>
  <c r="B29" i="3" s="1"/>
  <c r="B14" i="3"/>
  <c r="B22" i="3" s="1"/>
  <c r="B30" i="3" s="1"/>
  <c r="B15" i="3"/>
  <c r="B23" i="3" s="1"/>
  <c r="B31" i="3" s="1"/>
  <c r="B11" i="3"/>
  <c r="O31" i="4" l="1"/>
  <c r="O11" i="4"/>
  <c r="BA3" i="2"/>
  <c r="AW4" i="2"/>
  <c r="AV4" i="2"/>
  <c r="AW5" i="2" s="1"/>
  <c r="AU4" i="2"/>
  <c r="AV5" i="2" s="1"/>
  <c r="AW6" i="2" s="1"/>
  <c r="AT4" i="2"/>
  <c r="AU5" i="2" s="1"/>
  <c r="AV6" i="2" s="1"/>
  <c r="AW7" i="2" s="1"/>
  <c r="AS4" i="2"/>
  <c r="AT5" i="2" s="1"/>
  <c r="AU6" i="2" s="1"/>
  <c r="AV7" i="2" s="1"/>
  <c r="AW8" i="2" s="1"/>
  <c r="AR4" i="2"/>
  <c r="AS5" i="2" s="1"/>
  <c r="AT6" i="2" s="1"/>
  <c r="AU7" i="2" s="1"/>
  <c r="AV8" i="2" s="1"/>
  <c r="AW9" i="2" s="1"/>
  <c r="AQ4" i="2"/>
  <c r="AR5" i="2" s="1"/>
  <c r="AS6" i="2" s="1"/>
  <c r="AT7" i="2" s="1"/>
  <c r="AU8" i="2" s="1"/>
  <c r="AV9" i="2" s="1"/>
  <c r="AW10" i="2" s="1"/>
  <c r="AP4" i="2"/>
  <c r="AQ5" i="2" s="1"/>
  <c r="AR6" i="2" s="1"/>
  <c r="AS7" i="2" s="1"/>
  <c r="AT8" i="2" s="1"/>
  <c r="AU9" i="2" s="1"/>
  <c r="AV10" i="2" s="1"/>
  <c r="AW11" i="2" s="1"/>
  <c r="AO4" i="2"/>
  <c r="AP5" i="2" s="1"/>
  <c r="AQ6" i="2" s="1"/>
  <c r="AR7" i="2" s="1"/>
  <c r="AS8" i="2" s="1"/>
  <c r="AT9" i="2" s="1"/>
  <c r="AU10" i="2" s="1"/>
  <c r="AV11" i="2" s="1"/>
  <c r="AW12" i="2" s="1"/>
  <c r="AN4" i="2"/>
  <c r="AO5" i="2" s="1"/>
  <c r="AP6" i="2" s="1"/>
  <c r="AQ7" i="2" s="1"/>
  <c r="AR8" i="2" s="1"/>
  <c r="AS9" i="2" s="1"/>
  <c r="AT10" i="2" s="1"/>
  <c r="AU11" i="2" s="1"/>
  <c r="AV12" i="2" s="1"/>
  <c r="AW13" i="2" s="1"/>
  <c r="AM4" i="2"/>
  <c r="AN5" i="2" s="1"/>
  <c r="AO6" i="2" s="1"/>
  <c r="AP7" i="2" s="1"/>
  <c r="AQ8" i="2" s="1"/>
  <c r="AR9" i="2" s="1"/>
  <c r="AS10" i="2" s="1"/>
  <c r="AT11" i="2" s="1"/>
  <c r="AU12" i="2" s="1"/>
  <c r="AV13" i="2" s="1"/>
  <c r="AW14" i="2" s="1"/>
  <c r="O33" i="4" l="1"/>
  <c r="N23" i="3"/>
  <c r="M23" i="3"/>
  <c r="L23" i="3"/>
  <c r="K23" i="3"/>
  <c r="J23" i="3"/>
  <c r="I23" i="3"/>
  <c r="H23" i="3"/>
  <c r="G23" i="3"/>
  <c r="F23" i="3"/>
  <c r="E23" i="3"/>
  <c r="D23" i="3"/>
  <c r="C23" i="3"/>
  <c r="O23" i="3" s="1"/>
  <c r="N22" i="3"/>
  <c r="M22" i="3"/>
  <c r="L22" i="3"/>
  <c r="K22" i="3"/>
  <c r="J22" i="3"/>
  <c r="I22" i="3"/>
  <c r="H22" i="3"/>
  <c r="G22" i="3"/>
  <c r="F22" i="3"/>
  <c r="E22" i="3"/>
  <c r="D22" i="3"/>
  <c r="C22" i="3"/>
  <c r="N21" i="3"/>
  <c r="M21" i="3"/>
  <c r="L21" i="3"/>
  <c r="K21" i="3"/>
  <c r="J21" i="3"/>
  <c r="I21" i="3"/>
  <c r="H21" i="3"/>
  <c r="G21" i="3"/>
  <c r="F21" i="3"/>
  <c r="E21" i="3"/>
  <c r="D21" i="3"/>
  <c r="C21" i="3"/>
  <c r="N20" i="3"/>
  <c r="M20" i="3"/>
  <c r="L20" i="3"/>
  <c r="K20" i="3"/>
  <c r="J20" i="3"/>
  <c r="I20" i="3"/>
  <c r="H20" i="3"/>
  <c r="G20" i="3"/>
  <c r="F20" i="3"/>
  <c r="E20" i="3"/>
  <c r="D20" i="3"/>
  <c r="C20" i="3"/>
  <c r="N19" i="3"/>
  <c r="M19" i="3"/>
  <c r="L19" i="3"/>
  <c r="K19" i="3"/>
  <c r="J19" i="3"/>
  <c r="I19" i="3"/>
  <c r="H19" i="3"/>
  <c r="G19" i="3"/>
  <c r="F19" i="3"/>
  <c r="E19" i="3"/>
  <c r="D19" i="3"/>
  <c r="C19" i="3"/>
  <c r="N24" i="3"/>
  <c r="M24" i="3"/>
  <c r="L24" i="3"/>
  <c r="K24" i="3"/>
  <c r="J24" i="3"/>
  <c r="I24" i="3"/>
  <c r="H24" i="3"/>
  <c r="G24" i="3"/>
  <c r="F24" i="3"/>
  <c r="E24" i="3"/>
  <c r="D24" i="3"/>
  <c r="C24" i="3"/>
  <c r="D8" i="3"/>
  <c r="E8" i="3"/>
  <c r="F8" i="3"/>
  <c r="G8" i="3"/>
  <c r="H8" i="3"/>
  <c r="I8" i="3"/>
  <c r="J8" i="3"/>
  <c r="K8" i="3"/>
  <c r="L8" i="3"/>
  <c r="M8" i="3"/>
  <c r="N8" i="3"/>
  <c r="C8" i="3"/>
  <c r="O4" i="3"/>
  <c r="O5" i="3"/>
  <c r="O6" i="3"/>
  <c r="O7" i="3"/>
  <c r="C3" i="2"/>
  <c r="D4" i="2" s="1"/>
  <c r="E5" i="2" s="1"/>
  <c r="F6" i="2" s="1"/>
  <c r="G7" i="2" s="1"/>
  <c r="H8" i="2" s="1"/>
  <c r="I9" i="2" s="1"/>
  <c r="J10" i="2" s="1"/>
  <c r="K11" i="2" s="1"/>
  <c r="L12" i="2" s="1"/>
  <c r="M13" i="2" s="1"/>
  <c r="N14" i="2" s="1"/>
  <c r="D3" i="2"/>
  <c r="E4" i="2" s="1"/>
  <c r="F5" i="2" s="1"/>
  <c r="G6" i="2" s="1"/>
  <c r="H7" i="2" s="1"/>
  <c r="I8" i="2" s="1"/>
  <c r="J9" i="2" s="1"/>
  <c r="K10" i="2" s="1"/>
  <c r="L11" i="2" s="1"/>
  <c r="M12" i="2" s="1"/>
  <c r="N13" i="2" s="1"/>
  <c r="E3" i="2"/>
  <c r="F4" i="2" s="1"/>
  <c r="G5" i="2" s="1"/>
  <c r="H6" i="2" s="1"/>
  <c r="I7" i="2" s="1"/>
  <c r="J8" i="2" s="1"/>
  <c r="K9" i="2" s="1"/>
  <c r="L10" i="2" s="1"/>
  <c r="M11" i="2" s="1"/>
  <c r="N12" i="2" s="1"/>
  <c r="F3" i="2"/>
  <c r="G4" i="2" s="1"/>
  <c r="H5" i="2" s="1"/>
  <c r="I6" i="2" s="1"/>
  <c r="J7" i="2" s="1"/>
  <c r="K8" i="2" s="1"/>
  <c r="L9" i="2" s="1"/>
  <c r="M10" i="2" s="1"/>
  <c r="N11" i="2" s="1"/>
  <c r="G3" i="2"/>
  <c r="H4" i="2" s="1"/>
  <c r="I5" i="2" s="1"/>
  <c r="J6" i="2" s="1"/>
  <c r="K7" i="2" s="1"/>
  <c r="L8" i="2" s="1"/>
  <c r="M9" i="2" s="1"/>
  <c r="N10" i="2" s="1"/>
  <c r="H3" i="2"/>
  <c r="I4" i="2" s="1"/>
  <c r="J5" i="2" s="1"/>
  <c r="K6" i="2" s="1"/>
  <c r="L7" i="2" s="1"/>
  <c r="M8" i="2" s="1"/>
  <c r="N9" i="2" s="1"/>
  <c r="I3" i="2"/>
  <c r="J4" i="2" s="1"/>
  <c r="K5" i="2" s="1"/>
  <c r="L6" i="2" s="1"/>
  <c r="M7" i="2" s="1"/>
  <c r="N8" i="2" s="1"/>
  <c r="J3" i="2"/>
  <c r="K4" i="2" s="1"/>
  <c r="L5" i="2" s="1"/>
  <c r="M6" i="2" s="1"/>
  <c r="N7" i="2" s="1"/>
  <c r="K3" i="2"/>
  <c r="L4" i="2" s="1"/>
  <c r="M5" i="2" s="1"/>
  <c r="N6" i="2" s="1"/>
  <c r="L3" i="2"/>
  <c r="M4" i="2" s="1"/>
  <c r="N5" i="2" s="1"/>
  <c r="M3" i="2"/>
  <c r="N4" i="2" s="1"/>
  <c r="N3" i="2"/>
  <c r="O3" i="2"/>
  <c r="P4" i="2" s="1"/>
  <c r="Q5" i="2" s="1"/>
  <c r="R6" i="2" s="1"/>
  <c r="S7" i="2" s="1"/>
  <c r="T8" i="2" s="1"/>
  <c r="U9" i="2" s="1"/>
  <c r="V10" i="2" s="1"/>
  <c r="W11" i="2" s="1"/>
  <c r="X12" i="2" s="1"/>
  <c r="Y13" i="2" s="1"/>
  <c r="Z14" i="2" s="1"/>
  <c r="P3" i="2"/>
  <c r="Q4" i="2" s="1"/>
  <c r="R5" i="2" s="1"/>
  <c r="S6" i="2" s="1"/>
  <c r="T7" i="2" s="1"/>
  <c r="U8" i="2" s="1"/>
  <c r="V9" i="2" s="1"/>
  <c r="W10" i="2" s="1"/>
  <c r="X11" i="2" s="1"/>
  <c r="Y12" i="2" s="1"/>
  <c r="Z13" i="2" s="1"/>
  <c r="Q3" i="2"/>
  <c r="R4" i="2" s="1"/>
  <c r="S5" i="2" s="1"/>
  <c r="T6" i="2" s="1"/>
  <c r="U7" i="2" s="1"/>
  <c r="V8" i="2" s="1"/>
  <c r="W9" i="2" s="1"/>
  <c r="X10" i="2" s="1"/>
  <c r="Y11" i="2" s="1"/>
  <c r="Z12" i="2" s="1"/>
  <c r="R3" i="2"/>
  <c r="S4" i="2" s="1"/>
  <c r="T5" i="2" s="1"/>
  <c r="U6" i="2" s="1"/>
  <c r="V7" i="2" s="1"/>
  <c r="W8" i="2" s="1"/>
  <c r="X9" i="2" s="1"/>
  <c r="Y10" i="2" s="1"/>
  <c r="Z11" i="2" s="1"/>
  <c r="S3" i="2"/>
  <c r="T4" i="2" s="1"/>
  <c r="U5" i="2" s="1"/>
  <c r="V6" i="2" s="1"/>
  <c r="W7" i="2" s="1"/>
  <c r="X8" i="2" s="1"/>
  <c r="Y9" i="2" s="1"/>
  <c r="Z10" i="2" s="1"/>
  <c r="T3" i="2"/>
  <c r="U4" i="2" s="1"/>
  <c r="V5" i="2" s="1"/>
  <c r="W6" i="2" s="1"/>
  <c r="X7" i="2" s="1"/>
  <c r="Y8" i="2" s="1"/>
  <c r="Z9" i="2" s="1"/>
  <c r="U3" i="2"/>
  <c r="V4" i="2" s="1"/>
  <c r="W5" i="2" s="1"/>
  <c r="X6" i="2" s="1"/>
  <c r="Y7" i="2" s="1"/>
  <c r="Z8" i="2" s="1"/>
  <c r="V3" i="2"/>
  <c r="W4" i="2" s="1"/>
  <c r="X5" i="2" s="1"/>
  <c r="Y6" i="2" s="1"/>
  <c r="Z7" i="2" s="1"/>
  <c r="W3" i="2"/>
  <c r="X4" i="2" s="1"/>
  <c r="Y5" i="2" s="1"/>
  <c r="Z6" i="2" s="1"/>
  <c r="X3" i="2"/>
  <c r="Y4" i="2" s="1"/>
  <c r="Z5" i="2" s="1"/>
  <c r="Y3" i="2"/>
  <c r="Z4" i="2" s="1"/>
  <c r="Z3" i="2"/>
  <c r="AA4" i="2" s="1"/>
  <c r="AB5" i="2" s="1"/>
  <c r="AC6" i="2" s="1"/>
  <c r="AD7" i="2" s="1"/>
  <c r="AE8" i="2" s="1"/>
  <c r="AF9" i="2" s="1"/>
  <c r="AG10" i="2" s="1"/>
  <c r="AH11" i="2" s="1"/>
  <c r="AI12" i="2" s="1"/>
  <c r="AJ13" i="2" s="1"/>
  <c r="AK14" i="2" s="1"/>
  <c r="AA3" i="2"/>
  <c r="AB4" i="2" s="1"/>
  <c r="AC5" i="2" s="1"/>
  <c r="AD6" i="2" s="1"/>
  <c r="AE7" i="2" s="1"/>
  <c r="AF8" i="2" s="1"/>
  <c r="AG9" i="2" s="1"/>
  <c r="AH10" i="2" s="1"/>
  <c r="AI11" i="2" s="1"/>
  <c r="AJ12" i="2" s="1"/>
  <c r="AK13" i="2" s="1"/>
  <c r="AL14" i="2" s="1"/>
  <c r="AB3" i="2"/>
  <c r="AC4" i="2" s="1"/>
  <c r="AD5" i="2" s="1"/>
  <c r="AE6" i="2" s="1"/>
  <c r="AF7" i="2" s="1"/>
  <c r="AG8" i="2" s="1"/>
  <c r="AH9" i="2" s="1"/>
  <c r="AI10" i="2" s="1"/>
  <c r="AJ11" i="2" s="1"/>
  <c r="AK12" i="2" s="1"/>
  <c r="AL13" i="2" s="1"/>
  <c r="AC3" i="2"/>
  <c r="AD4" i="2" s="1"/>
  <c r="AE5" i="2" s="1"/>
  <c r="AF6" i="2" s="1"/>
  <c r="AG7" i="2" s="1"/>
  <c r="AH8" i="2" s="1"/>
  <c r="AI9" i="2" s="1"/>
  <c r="AJ10" i="2" s="1"/>
  <c r="AK11" i="2" s="1"/>
  <c r="AL12" i="2" s="1"/>
  <c r="AD3" i="2"/>
  <c r="AE4" i="2" s="1"/>
  <c r="AF5" i="2" s="1"/>
  <c r="AG6" i="2" s="1"/>
  <c r="AH7" i="2" s="1"/>
  <c r="AI8" i="2" s="1"/>
  <c r="AJ9" i="2" s="1"/>
  <c r="AK10" i="2" s="1"/>
  <c r="AL11" i="2" s="1"/>
  <c r="AE3" i="2"/>
  <c r="AF4" i="2" s="1"/>
  <c r="AG5" i="2" s="1"/>
  <c r="AH6" i="2" s="1"/>
  <c r="AI7" i="2" s="1"/>
  <c r="AJ8" i="2" s="1"/>
  <c r="AK9" i="2" s="1"/>
  <c r="AL10" i="2" s="1"/>
  <c r="AF3" i="2"/>
  <c r="AG4" i="2" s="1"/>
  <c r="AH5" i="2" s="1"/>
  <c r="AI6" i="2" s="1"/>
  <c r="AJ7" i="2" s="1"/>
  <c r="AK8" i="2" s="1"/>
  <c r="AL9" i="2" s="1"/>
  <c r="AG3" i="2"/>
  <c r="AH4" i="2" s="1"/>
  <c r="AI5" i="2" s="1"/>
  <c r="AJ6" i="2" s="1"/>
  <c r="AK7" i="2" s="1"/>
  <c r="AL8" i="2" s="1"/>
  <c r="AH3" i="2"/>
  <c r="AI4" i="2" s="1"/>
  <c r="AJ5" i="2" s="1"/>
  <c r="AK6" i="2" s="1"/>
  <c r="AL7" i="2" s="1"/>
  <c r="AI3" i="2"/>
  <c r="AJ4" i="2" s="1"/>
  <c r="AK5" i="2" s="1"/>
  <c r="AL6" i="2" s="1"/>
  <c r="AJ3" i="2"/>
  <c r="AK4" i="2" s="1"/>
  <c r="AL5" i="2" s="1"/>
  <c r="AK3" i="2"/>
  <c r="AL4" i="2" s="1"/>
  <c r="B3" i="2"/>
  <c r="O21" i="3" l="1"/>
  <c r="O8" i="3"/>
  <c r="AM7" i="2"/>
  <c r="AN8" i="2" s="1"/>
  <c r="AO9" i="2" s="1"/>
  <c r="AP10" i="2" s="1"/>
  <c r="AQ11" i="2" s="1"/>
  <c r="AR12" i="2" s="1"/>
  <c r="AS13" i="2" s="1"/>
  <c r="AT14" i="2" s="1"/>
  <c r="AM6" i="2"/>
  <c r="AN7" i="2" s="1"/>
  <c r="AO8" i="2" s="1"/>
  <c r="AP9" i="2" s="1"/>
  <c r="AQ10" i="2" s="1"/>
  <c r="AR11" i="2" s="1"/>
  <c r="AS12" i="2" s="1"/>
  <c r="AT13" i="2" s="1"/>
  <c r="AU14" i="2" s="1"/>
  <c r="BA5" i="2"/>
  <c r="AM8" i="2"/>
  <c r="AN9" i="2" s="1"/>
  <c r="AO10" i="2" s="1"/>
  <c r="AP11" i="2" s="1"/>
  <c r="AQ12" i="2" s="1"/>
  <c r="AR13" i="2" s="1"/>
  <c r="AS14" i="2" s="1"/>
  <c r="BA7" i="2"/>
  <c r="AM10" i="2"/>
  <c r="AN11" i="2" s="1"/>
  <c r="AO12" i="2" s="1"/>
  <c r="AP13" i="2" s="1"/>
  <c r="AQ14" i="2" s="1"/>
  <c r="BA9" i="2"/>
  <c r="AM12" i="2"/>
  <c r="AN13" i="2" s="1"/>
  <c r="AO14" i="2" s="1"/>
  <c r="BA11" i="2"/>
  <c r="AM14" i="2"/>
  <c r="BA13" i="2"/>
  <c r="AM5" i="2"/>
  <c r="AN6" i="2" s="1"/>
  <c r="AO7" i="2" s="1"/>
  <c r="AP8" i="2" s="1"/>
  <c r="AQ9" i="2" s="1"/>
  <c r="AR10" i="2" s="1"/>
  <c r="AS11" i="2" s="1"/>
  <c r="AT12" i="2" s="1"/>
  <c r="AU13" i="2" s="1"/>
  <c r="AV14" i="2" s="1"/>
  <c r="BA4" i="2"/>
  <c r="AM9" i="2"/>
  <c r="AN10" i="2" s="1"/>
  <c r="AO11" i="2" s="1"/>
  <c r="AP12" i="2" s="1"/>
  <c r="AQ13" i="2" s="1"/>
  <c r="AR14" i="2" s="1"/>
  <c r="BA8" i="2"/>
  <c r="AM11" i="2"/>
  <c r="AN12" i="2" s="1"/>
  <c r="AO13" i="2" s="1"/>
  <c r="AP14" i="2" s="1"/>
  <c r="BA10" i="2"/>
  <c r="AM13" i="2"/>
  <c r="AN14" i="2" s="1"/>
  <c r="BA12" i="2"/>
  <c r="AX3" i="2"/>
  <c r="AA6" i="2"/>
  <c r="AB7" i="2" s="1"/>
  <c r="AC8" i="2" s="1"/>
  <c r="AD9" i="2" s="1"/>
  <c r="AE10" i="2" s="1"/>
  <c r="AF11" i="2" s="1"/>
  <c r="AG12" i="2" s="1"/>
  <c r="AH13" i="2" s="1"/>
  <c r="AI14" i="2" s="1"/>
  <c r="AA8" i="2"/>
  <c r="AB9" i="2" s="1"/>
  <c r="AC10" i="2" s="1"/>
  <c r="AD11" i="2" s="1"/>
  <c r="AE12" i="2" s="1"/>
  <c r="AF13" i="2" s="1"/>
  <c r="AG14" i="2" s="1"/>
  <c r="AA14" i="2"/>
  <c r="O6" i="2"/>
  <c r="P7" i="2" s="1"/>
  <c r="Q8" i="2" s="1"/>
  <c r="R9" i="2" s="1"/>
  <c r="S10" i="2" s="1"/>
  <c r="T11" i="2" s="1"/>
  <c r="U12" i="2" s="1"/>
  <c r="V13" i="2" s="1"/>
  <c r="W14" i="2" s="1"/>
  <c r="O8" i="2"/>
  <c r="P9" i="2" s="1"/>
  <c r="Q10" i="2" s="1"/>
  <c r="R11" i="2" s="1"/>
  <c r="S12" i="2" s="1"/>
  <c r="T13" i="2" s="1"/>
  <c r="U14" i="2" s="1"/>
  <c r="O10" i="2"/>
  <c r="P11" i="2" s="1"/>
  <c r="Q12" i="2" s="1"/>
  <c r="R13" i="2" s="1"/>
  <c r="S14" i="2" s="1"/>
  <c r="O14" i="2"/>
  <c r="AA10" i="2"/>
  <c r="AB11" i="2" s="1"/>
  <c r="AC12" i="2" s="1"/>
  <c r="AD13" i="2" s="1"/>
  <c r="AE14" i="2" s="1"/>
  <c r="AA12" i="2"/>
  <c r="AB13" i="2" s="1"/>
  <c r="AC14" i="2" s="1"/>
  <c r="O12" i="2"/>
  <c r="P13" i="2" s="1"/>
  <c r="Q14" i="2" s="1"/>
  <c r="AY3" i="2"/>
  <c r="AA7" i="2"/>
  <c r="AB8" i="2" s="1"/>
  <c r="AC9" i="2" s="1"/>
  <c r="AD10" i="2" s="1"/>
  <c r="AE11" i="2" s="1"/>
  <c r="AF12" i="2" s="1"/>
  <c r="AG13" i="2" s="1"/>
  <c r="AH14" i="2" s="1"/>
  <c r="O5" i="2"/>
  <c r="P6" i="2" s="1"/>
  <c r="Q7" i="2" s="1"/>
  <c r="R8" i="2" s="1"/>
  <c r="S9" i="2" s="1"/>
  <c r="T10" i="2" s="1"/>
  <c r="U11" i="2" s="1"/>
  <c r="V12" i="2" s="1"/>
  <c r="W13" i="2" s="1"/>
  <c r="X14" i="2" s="1"/>
  <c r="O11" i="2"/>
  <c r="P12" i="2" s="1"/>
  <c r="Q13" i="2" s="1"/>
  <c r="R14" i="2" s="1"/>
  <c r="O13" i="2"/>
  <c r="P14" i="2" s="1"/>
  <c r="O4" i="2"/>
  <c r="P5" i="2" s="1"/>
  <c r="Q6" i="2" s="1"/>
  <c r="R7" i="2" s="1"/>
  <c r="S8" i="2" s="1"/>
  <c r="T9" i="2" s="1"/>
  <c r="U10" i="2" s="1"/>
  <c r="V11" i="2" s="1"/>
  <c r="W12" i="2" s="1"/>
  <c r="X13" i="2" s="1"/>
  <c r="Y14" i="2" s="1"/>
  <c r="AZ3" i="2"/>
  <c r="BD3" i="2" s="1"/>
  <c r="C4" i="2"/>
  <c r="AA5" i="2"/>
  <c r="AB6" i="2" s="1"/>
  <c r="AC7" i="2" s="1"/>
  <c r="AD8" i="2" s="1"/>
  <c r="AE9" i="2" s="1"/>
  <c r="AF10" i="2" s="1"/>
  <c r="AG11" i="2" s="1"/>
  <c r="AH12" i="2" s="1"/>
  <c r="AI13" i="2" s="1"/>
  <c r="AJ14" i="2" s="1"/>
  <c r="AZ4" i="2"/>
  <c r="AA9" i="2"/>
  <c r="AB10" i="2" s="1"/>
  <c r="AC11" i="2" s="1"/>
  <c r="AD12" i="2" s="1"/>
  <c r="AE13" i="2" s="1"/>
  <c r="AF14" i="2" s="1"/>
  <c r="AA11" i="2"/>
  <c r="AB12" i="2" s="1"/>
  <c r="AC13" i="2" s="1"/>
  <c r="AD14" i="2" s="1"/>
  <c r="AA13" i="2"/>
  <c r="AB14" i="2" s="1"/>
  <c r="O7" i="2"/>
  <c r="P8" i="2" s="1"/>
  <c r="Q9" i="2" s="1"/>
  <c r="R10" i="2" s="1"/>
  <c r="S11" i="2" s="1"/>
  <c r="T12" i="2" s="1"/>
  <c r="U13" i="2" s="1"/>
  <c r="V14" i="2" s="1"/>
  <c r="O9" i="2"/>
  <c r="P10" i="2" s="1"/>
  <c r="Q11" i="2" s="1"/>
  <c r="R12" i="2" s="1"/>
  <c r="S13" i="2" s="1"/>
  <c r="T14" i="2" s="1"/>
  <c r="O20" i="3"/>
  <c r="O22" i="3"/>
  <c r="O24" i="3"/>
  <c r="O19" i="3"/>
  <c r="C3" i="1"/>
  <c r="C4" i="1" s="1"/>
  <c r="BE3" i="2" l="1"/>
  <c r="BB3" i="2"/>
  <c r="BA14" i="2"/>
  <c r="BC3" i="2"/>
  <c r="BA6" i="2"/>
  <c r="AY14" i="2"/>
  <c r="AY6" i="2"/>
  <c r="AZ14" i="2"/>
  <c r="AY4" i="2"/>
  <c r="AY12" i="2"/>
  <c r="AY8" i="2"/>
  <c r="AZ12" i="2"/>
  <c r="AZ10" i="2"/>
  <c r="AZ8" i="2"/>
  <c r="D5" i="2"/>
  <c r="AX4" i="2"/>
  <c r="AZ6" i="2"/>
  <c r="AY11" i="2"/>
  <c r="AZ11" i="2"/>
  <c r="AZ9" i="2"/>
  <c r="AY13" i="2"/>
  <c r="AY9" i="2"/>
  <c r="AY7" i="2"/>
  <c r="AY5" i="2"/>
  <c r="AZ13" i="2"/>
  <c r="AZ7" i="2"/>
  <c r="AZ5" i="2"/>
  <c r="AY10" i="2"/>
  <c r="C10" i="1"/>
  <c r="C55" i="1"/>
  <c r="C57" i="1"/>
  <c r="C50" i="1"/>
  <c r="C52" i="1"/>
  <c r="C46" i="1"/>
  <c r="C54" i="1"/>
  <c r="C56" i="1"/>
  <c r="C53" i="1"/>
  <c r="D53" i="1" s="1"/>
  <c r="C51" i="1"/>
  <c r="C48" i="1"/>
  <c r="C49" i="1"/>
  <c r="C47" i="1"/>
  <c r="D51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BC4" i="2" l="1"/>
  <c r="BB4" i="2"/>
  <c r="BE4" i="2"/>
  <c r="BD4" i="2"/>
  <c r="D49" i="1"/>
  <c r="D55" i="1"/>
  <c r="D10" i="1"/>
  <c r="E6" i="2"/>
  <c r="AX5" i="2"/>
  <c r="BC5" i="2" s="1"/>
  <c r="D13" i="1"/>
  <c r="D17" i="1"/>
  <c r="D21" i="1"/>
  <c r="D25" i="1"/>
  <c r="D29" i="1"/>
  <c r="D33" i="1"/>
  <c r="D37" i="1"/>
  <c r="D41" i="1"/>
  <c r="D45" i="1"/>
  <c r="D52" i="1"/>
  <c r="D57" i="1"/>
  <c r="D46" i="1"/>
  <c r="D50" i="1"/>
  <c r="D56" i="1"/>
  <c r="D47" i="1"/>
  <c r="D48" i="1"/>
  <c r="D54" i="1"/>
  <c r="D12" i="1"/>
  <c r="D16" i="1"/>
  <c r="D20" i="1"/>
  <c r="D24" i="1"/>
  <c r="D28" i="1"/>
  <c r="D32" i="1"/>
  <c r="D36" i="1"/>
  <c r="D40" i="1"/>
  <c r="D44" i="1"/>
  <c r="D11" i="1"/>
  <c r="D15" i="1"/>
  <c r="D19" i="1"/>
  <c r="D23" i="1"/>
  <c r="D27" i="1"/>
  <c r="D31" i="1"/>
  <c r="D35" i="1"/>
  <c r="D39" i="1"/>
  <c r="D43" i="1"/>
  <c r="D14" i="1"/>
  <c r="D18" i="1"/>
  <c r="D22" i="1"/>
  <c r="D26" i="1"/>
  <c r="D30" i="1"/>
  <c r="D34" i="1"/>
  <c r="D38" i="1"/>
  <c r="D42" i="1"/>
  <c r="BB5" i="2" l="1"/>
  <c r="BE5" i="2"/>
  <c r="BD5" i="2"/>
  <c r="F7" i="2"/>
  <c r="AX6" i="2"/>
  <c r="BB6" i="2" l="1"/>
  <c r="BD6" i="2"/>
  <c r="BE6" i="2"/>
  <c r="BC6" i="2"/>
  <c r="G8" i="2"/>
  <c r="AX7" i="2"/>
  <c r="BB7" i="2" l="1"/>
  <c r="BE7" i="2"/>
  <c r="BD7" i="2"/>
  <c r="BC7" i="2"/>
  <c r="H9" i="2"/>
  <c r="AX8" i="2"/>
  <c r="BB8" i="2" l="1"/>
  <c r="BE8" i="2"/>
  <c r="BD8" i="2"/>
  <c r="BC8" i="2"/>
  <c r="I10" i="2"/>
  <c r="AX9" i="2"/>
  <c r="BB9" i="2" l="1"/>
  <c r="BE9" i="2"/>
  <c r="BD9" i="2"/>
  <c r="BC9" i="2"/>
  <c r="J11" i="2"/>
  <c r="AX10" i="2"/>
  <c r="BB10" i="2" l="1"/>
  <c r="BE10" i="2"/>
  <c r="BC10" i="2"/>
  <c r="BD10" i="2"/>
  <c r="K12" i="2"/>
  <c r="AX11" i="2"/>
  <c r="BB11" i="2" l="1"/>
  <c r="BE11" i="2"/>
  <c r="BC11" i="2"/>
  <c r="BD11" i="2"/>
  <c r="L13" i="2"/>
  <c r="AX12" i="2"/>
  <c r="BB12" i="2" l="1"/>
  <c r="BE12" i="2"/>
  <c r="BD12" i="2"/>
  <c r="BC12" i="2"/>
  <c r="M14" i="2"/>
  <c r="AX14" i="2" s="1"/>
  <c r="AX13" i="2"/>
  <c r="BB13" i="2" l="1"/>
  <c r="BE13" i="2"/>
  <c r="BD13" i="2"/>
  <c r="BC13" i="2"/>
  <c r="BB14" i="2"/>
  <c r="BE14" i="2"/>
  <c r="BC14" i="2"/>
  <c r="BD14" i="2"/>
  <c r="C6" i="1" l="1"/>
  <c r="K38" i="4" l="1"/>
  <c r="D37" i="4"/>
  <c r="N38" i="4"/>
  <c r="I37" i="4"/>
  <c r="E36" i="4"/>
  <c r="K39" i="4"/>
  <c r="G41" i="4"/>
  <c r="G43" i="4"/>
  <c r="J39" i="4"/>
  <c r="N40" i="4"/>
  <c r="L42" i="4"/>
  <c r="I38" i="4"/>
  <c r="N36" i="4"/>
  <c r="L38" i="4"/>
  <c r="G37" i="4"/>
  <c r="C36" i="4"/>
  <c r="M39" i="4"/>
  <c r="I41" i="4"/>
  <c r="I43" i="4"/>
  <c r="L39" i="4"/>
  <c r="D41" i="4"/>
  <c r="N42" i="4"/>
  <c r="C42" i="4"/>
  <c r="C41" i="4"/>
  <c r="D28" i="3"/>
  <c r="L28" i="3"/>
  <c r="H29" i="3"/>
  <c r="E28" i="3"/>
  <c r="M28" i="3"/>
  <c r="I29" i="3"/>
  <c r="E30" i="3"/>
  <c r="M30" i="3"/>
  <c r="I31" i="3"/>
  <c r="D31" i="3"/>
  <c r="D27" i="3"/>
  <c r="L27" i="3"/>
  <c r="J30" i="3"/>
  <c r="L31" i="3"/>
  <c r="M27" i="3"/>
  <c r="J37" i="4"/>
  <c r="D36" i="4"/>
  <c r="M37" i="4"/>
  <c r="I36" i="4"/>
  <c r="G39" i="4"/>
  <c r="M40" i="4"/>
  <c r="M42" i="4"/>
  <c r="F39" i="4"/>
  <c r="J40" i="4"/>
  <c r="N41" i="4"/>
  <c r="L43" i="4"/>
  <c r="F37" i="4"/>
  <c r="C38" i="4"/>
  <c r="K37" i="4"/>
  <c r="G36" i="4"/>
  <c r="I39" i="4"/>
  <c r="E41" i="4"/>
  <c r="E43" i="4"/>
  <c r="H39" i="4"/>
  <c r="L40" i="4"/>
  <c r="J42" i="4"/>
  <c r="N43" i="4"/>
  <c r="C39" i="4"/>
  <c r="D42" i="4"/>
  <c r="J28" i="3"/>
  <c r="F29" i="3"/>
  <c r="C28" i="3"/>
  <c r="K28" i="3"/>
  <c r="G29" i="3"/>
  <c r="C30" i="3"/>
  <c r="K30" i="3"/>
  <c r="G31" i="3"/>
  <c r="L30" i="3"/>
  <c r="M31" i="3"/>
  <c r="J27" i="3"/>
  <c r="F30" i="3"/>
  <c r="J31" i="3"/>
  <c r="G27" i="3"/>
  <c r="C27" i="3"/>
  <c r="N37" i="4"/>
  <c r="H36" i="4"/>
  <c r="F38" i="4"/>
  <c r="M36" i="4"/>
  <c r="G42" i="4"/>
  <c r="I40" i="4"/>
  <c r="I42" i="4"/>
  <c r="E42" i="4"/>
  <c r="F40" i="4"/>
  <c r="J41" i="4"/>
  <c r="H43" i="4"/>
  <c r="L37" i="4"/>
  <c r="F36" i="4"/>
  <c r="D38" i="4"/>
  <c r="K36" i="4"/>
  <c r="E39" i="4"/>
  <c r="K40" i="4"/>
  <c r="K42" i="4"/>
  <c r="D39" i="4"/>
  <c r="H40" i="4"/>
  <c r="L41" i="4"/>
  <c r="J43" i="4"/>
  <c r="C43" i="4"/>
  <c r="F42" i="4"/>
  <c r="H28" i="3"/>
  <c r="D29" i="3"/>
  <c r="L29" i="3"/>
  <c r="I28" i="3"/>
  <c r="E29" i="3"/>
  <c r="M29" i="3"/>
  <c r="I30" i="3"/>
  <c r="E31" i="3"/>
  <c r="H30" i="3"/>
  <c r="K31" i="3"/>
  <c r="H27" i="3"/>
  <c r="N29" i="3"/>
  <c r="F31" i="3"/>
  <c r="E27" i="3"/>
  <c r="G38" i="4"/>
  <c r="L36" i="4"/>
  <c r="J38" i="4"/>
  <c r="E37" i="4"/>
  <c r="M38" i="4"/>
  <c r="E40" i="4"/>
  <c r="K41" i="4"/>
  <c r="K43" i="4"/>
  <c r="N39" i="4"/>
  <c r="F41" i="4"/>
  <c r="D43" i="4"/>
  <c r="E38" i="4"/>
  <c r="J36" i="4"/>
  <c r="J44" i="4" s="1"/>
  <c r="H38" i="4"/>
  <c r="C37" i="4"/>
  <c r="O37" i="4" s="1"/>
  <c r="H37" i="4"/>
  <c r="G40" i="4"/>
  <c r="M41" i="4"/>
  <c r="M43" i="4"/>
  <c r="D40" i="4"/>
  <c r="H41" i="4"/>
  <c r="F43" i="4"/>
  <c r="C40" i="4"/>
  <c r="O40" i="4" s="1"/>
  <c r="H42" i="4"/>
  <c r="F28" i="3"/>
  <c r="N28" i="3"/>
  <c r="J29" i="3"/>
  <c r="G28" i="3"/>
  <c r="C29" i="3"/>
  <c r="O29" i="3" s="1"/>
  <c r="K29" i="3"/>
  <c r="G30" i="3"/>
  <c r="C31" i="3"/>
  <c r="D30" i="3"/>
  <c r="H31" i="3"/>
  <c r="F27" i="3"/>
  <c r="F32" i="3" s="1"/>
  <c r="N27" i="3"/>
  <c r="N30" i="3"/>
  <c r="N31" i="3"/>
  <c r="K27" i="3"/>
  <c r="K32" i="3" s="1"/>
  <c r="I27" i="3"/>
  <c r="I32" i="3" l="1"/>
  <c r="L44" i="4"/>
  <c r="E32" i="3"/>
  <c r="I67" i="3"/>
  <c r="I49" i="3"/>
  <c r="I46" i="3"/>
  <c r="I64" i="3"/>
  <c r="I40" i="3"/>
  <c r="I61" i="3"/>
  <c r="I73" i="3"/>
  <c r="I58" i="3"/>
  <c r="I51" i="3"/>
  <c r="I52" i="3"/>
  <c r="I43" i="3"/>
  <c r="I44" i="3"/>
  <c r="I55" i="3"/>
  <c r="I39" i="3"/>
  <c r="I53" i="3"/>
  <c r="I66" i="3"/>
  <c r="I42" i="3"/>
  <c r="I57" i="3"/>
  <c r="I72" i="3"/>
  <c r="I35" i="3"/>
  <c r="I65" i="3"/>
  <c r="I54" i="3"/>
  <c r="I63" i="3"/>
  <c r="I56" i="3"/>
  <c r="I69" i="3"/>
  <c r="I45" i="3"/>
  <c r="I71" i="3"/>
  <c r="I59" i="3"/>
  <c r="I68" i="3"/>
  <c r="I38" i="3"/>
  <c r="I60" i="3"/>
  <c r="I70" i="3"/>
  <c r="I47" i="3"/>
  <c r="I48" i="3"/>
  <c r="I37" i="3"/>
  <c r="I50" i="3"/>
  <c r="I36" i="3"/>
  <c r="I41" i="3"/>
  <c r="I62" i="3"/>
  <c r="N32" i="3"/>
  <c r="O31" i="3"/>
  <c r="L83" i="4"/>
  <c r="L68" i="4"/>
  <c r="L80" i="4"/>
  <c r="L52" i="4"/>
  <c r="L78" i="4"/>
  <c r="L66" i="4"/>
  <c r="L75" i="4"/>
  <c r="L76" i="4"/>
  <c r="L62" i="4"/>
  <c r="L74" i="4"/>
  <c r="L85" i="4"/>
  <c r="L56" i="4"/>
  <c r="L72" i="4"/>
  <c r="L47" i="4"/>
  <c r="L50" i="4"/>
  <c r="L59" i="4"/>
  <c r="L79" i="4"/>
  <c r="L82" i="4"/>
  <c r="L55" i="4"/>
  <c r="L84" i="4"/>
  <c r="L77" i="4"/>
  <c r="L51" i="4"/>
  <c r="L61" i="4"/>
  <c r="L57" i="4"/>
  <c r="L53" i="4"/>
  <c r="L67" i="4"/>
  <c r="L64" i="4"/>
  <c r="L49" i="4"/>
  <c r="L63" i="4"/>
  <c r="L81" i="4"/>
  <c r="L70" i="4"/>
  <c r="L48" i="4"/>
  <c r="L60" i="4"/>
  <c r="L71" i="4"/>
  <c r="L58" i="4"/>
  <c r="L73" i="4"/>
  <c r="L65" i="4"/>
  <c r="L54" i="4"/>
  <c r="L69" i="4"/>
  <c r="E58" i="3"/>
  <c r="E66" i="3"/>
  <c r="E60" i="3"/>
  <c r="E42" i="3"/>
  <c r="E67" i="3"/>
  <c r="E40" i="3"/>
  <c r="E57" i="3"/>
  <c r="E72" i="3"/>
  <c r="E44" i="3"/>
  <c r="E71" i="3"/>
  <c r="E54" i="3"/>
  <c r="E39" i="3"/>
  <c r="E69" i="3"/>
  <c r="E73" i="3"/>
  <c r="E56" i="3"/>
  <c r="E38" i="3"/>
  <c r="E52" i="3"/>
  <c r="E35" i="3"/>
  <c r="E62" i="3"/>
  <c r="E59" i="3"/>
  <c r="E50" i="3"/>
  <c r="E70" i="3"/>
  <c r="E48" i="3"/>
  <c r="E51" i="3"/>
  <c r="E41" i="3"/>
  <c r="E55" i="3"/>
  <c r="E36" i="3"/>
  <c r="E65" i="3"/>
  <c r="E46" i="3"/>
  <c r="E64" i="3"/>
  <c r="E61" i="3"/>
  <c r="E45" i="3"/>
  <c r="E49" i="3"/>
  <c r="E47" i="3"/>
  <c r="E68" i="3"/>
  <c r="E63" i="3"/>
  <c r="E43" i="3"/>
  <c r="E53" i="3"/>
  <c r="E37" i="3"/>
  <c r="M44" i="4"/>
  <c r="H44" i="4"/>
  <c r="C32" i="3"/>
  <c r="O27" i="3"/>
  <c r="J32" i="3"/>
  <c r="O28" i="3"/>
  <c r="O39" i="4"/>
  <c r="G44" i="4"/>
  <c r="O38" i="4"/>
  <c r="L32" i="3"/>
  <c r="O41" i="4"/>
  <c r="O36" i="4"/>
  <c r="C44" i="4"/>
  <c r="K37" i="3"/>
  <c r="K40" i="3"/>
  <c r="K57" i="3"/>
  <c r="K55" i="3"/>
  <c r="K70" i="3"/>
  <c r="K39" i="3"/>
  <c r="K43" i="3"/>
  <c r="K42" i="3"/>
  <c r="K50" i="3"/>
  <c r="K53" i="3"/>
  <c r="K63" i="3"/>
  <c r="K71" i="3"/>
  <c r="K56" i="3"/>
  <c r="K64" i="3"/>
  <c r="K72" i="3"/>
  <c r="K45" i="3"/>
  <c r="K48" i="3"/>
  <c r="K61" i="3"/>
  <c r="K73" i="3"/>
  <c r="K66" i="3"/>
  <c r="K41" i="3"/>
  <c r="K52" i="3"/>
  <c r="K69" i="3"/>
  <c r="K62" i="3"/>
  <c r="K35" i="3"/>
  <c r="K38" i="3"/>
  <c r="K47" i="3"/>
  <c r="K46" i="3"/>
  <c r="K54" i="3"/>
  <c r="K59" i="3"/>
  <c r="K67" i="3"/>
  <c r="K51" i="3"/>
  <c r="K60" i="3"/>
  <c r="K68" i="3"/>
  <c r="K36" i="3"/>
  <c r="K44" i="3"/>
  <c r="K49" i="3"/>
  <c r="K65" i="3"/>
  <c r="K58" i="3"/>
  <c r="F35" i="3"/>
  <c r="F44" i="3"/>
  <c r="F43" i="3"/>
  <c r="F51" i="3"/>
  <c r="F56" i="3"/>
  <c r="F64" i="3"/>
  <c r="F72" i="3"/>
  <c r="F59" i="3"/>
  <c r="F67" i="3"/>
  <c r="F36" i="3"/>
  <c r="F37" i="3"/>
  <c r="F46" i="3"/>
  <c r="F45" i="3"/>
  <c r="F53" i="3"/>
  <c r="F58" i="3"/>
  <c r="F66" i="3"/>
  <c r="F50" i="3"/>
  <c r="F61" i="3"/>
  <c r="F69" i="3"/>
  <c r="F38" i="3"/>
  <c r="F39" i="3"/>
  <c r="F48" i="3"/>
  <c r="F47" i="3"/>
  <c r="F55" i="3"/>
  <c r="F60" i="3"/>
  <c r="F68" i="3"/>
  <c r="F54" i="3"/>
  <c r="F63" i="3"/>
  <c r="F71" i="3"/>
  <c r="F40" i="3"/>
  <c r="F42" i="3"/>
  <c r="F41" i="3"/>
  <c r="F49" i="3"/>
  <c r="F52" i="3"/>
  <c r="F62" i="3"/>
  <c r="F70" i="3"/>
  <c r="F57" i="3"/>
  <c r="F65" i="3"/>
  <c r="F73" i="3"/>
  <c r="J79" i="4"/>
  <c r="J73" i="4"/>
  <c r="J59" i="4"/>
  <c r="J56" i="4"/>
  <c r="J50" i="4"/>
  <c r="J84" i="4"/>
  <c r="J71" i="4"/>
  <c r="J57" i="4"/>
  <c r="J54" i="4"/>
  <c r="J48" i="4"/>
  <c r="J77" i="4"/>
  <c r="J69" i="4"/>
  <c r="J70" i="4"/>
  <c r="J52" i="4"/>
  <c r="J85" i="4"/>
  <c r="J75" i="4"/>
  <c r="J68" i="4"/>
  <c r="J66" i="4"/>
  <c r="J55" i="4"/>
  <c r="J83" i="4"/>
  <c r="J78" i="4"/>
  <c r="J67" i="4"/>
  <c r="J64" i="4"/>
  <c r="J51" i="4"/>
  <c r="J82" i="4"/>
  <c r="J74" i="4"/>
  <c r="J65" i="4"/>
  <c r="J62" i="4"/>
  <c r="J49" i="4"/>
  <c r="J81" i="4"/>
  <c r="J72" i="4"/>
  <c r="J63" i="4"/>
  <c r="J60" i="4"/>
  <c r="J47" i="4"/>
  <c r="J80" i="4"/>
  <c r="J76" i="4"/>
  <c r="J61" i="4"/>
  <c r="J58" i="4"/>
  <c r="J53" i="4"/>
  <c r="H32" i="3"/>
  <c r="O43" i="4"/>
  <c r="K44" i="4"/>
  <c r="F44" i="4"/>
  <c r="G32" i="3"/>
  <c r="O30" i="3"/>
  <c r="I44" i="4"/>
  <c r="D44" i="4"/>
  <c r="M32" i="3"/>
  <c r="D32" i="3"/>
  <c r="O42" i="4"/>
  <c r="N44" i="4"/>
  <c r="E44" i="4"/>
  <c r="E81" i="4" l="1"/>
  <c r="E77" i="4"/>
  <c r="E62" i="4"/>
  <c r="E59" i="4"/>
  <c r="E51" i="4"/>
  <c r="E80" i="4"/>
  <c r="E74" i="4"/>
  <c r="E60" i="4"/>
  <c r="E57" i="4"/>
  <c r="E49" i="4"/>
  <c r="E73" i="4"/>
  <c r="E63" i="4"/>
  <c r="E82" i="4"/>
  <c r="E64" i="4"/>
  <c r="E54" i="4"/>
  <c r="E72" i="4"/>
  <c r="E55" i="4"/>
  <c r="E78" i="4"/>
  <c r="E56" i="4"/>
  <c r="E84" i="4"/>
  <c r="E76" i="4"/>
  <c r="E68" i="4"/>
  <c r="E67" i="4"/>
  <c r="E52" i="4"/>
  <c r="E85" i="4"/>
  <c r="E75" i="4"/>
  <c r="E69" i="4"/>
  <c r="E65" i="4"/>
  <c r="E50" i="4"/>
  <c r="E83" i="4"/>
  <c r="E66" i="4"/>
  <c r="E48" i="4"/>
  <c r="E71" i="4"/>
  <c r="E61" i="4"/>
  <c r="E79" i="4"/>
  <c r="E58" i="4"/>
  <c r="E47" i="4"/>
  <c r="E70" i="4"/>
  <c r="E53" i="4"/>
  <c r="M65" i="3"/>
  <c r="M46" i="3"/>
  <c r="M55" i="3"/>
  <c r="M56" i="3"/>
  <c r="M69" i="3"/>
  <c r="M53" i="3"/>
  <c r="M37" i="3"/>
  <c r="M71" i="3"/>
  <c r="M59" i="3"/>
  <c r="M52" i="3"/>
  <c r="M39" i="3"/>
  <c r="M60" i="3"/>
  <c r="M49" i="3"/>
  <c r="M47" i="3"/>
  <c r="M66" i="3"/>
  <c r="M42" i="3"/>
  <c r="M36" i="3"/>
  <c r="M41" i="3"/>
  <c r="M62" i="3"/>
  <c r="M67" i="3"/>
  <c r="M54" i="3"/>
  <c r="M63" i="3"/>
  <c r="M64" i="3"/>
  <c r="M40" i="3"/>
  <c r="M61" i="3"/>
  <c r="M45" i="3"/>
  <c r="M73" i="3"/>
  <c r="M58" i="3"/>
  <c r="M68" i="3"/>
  <c r="M38" i="3"/>
  <c r="M43" i="3"/>
  <c r="M44" i="3"/>
  <c r="M70" i="3"/>
  <c r="M48" i="3"/>
  <c r="M50" i="3"/>
  <c r="M51" i="3"/>
  <c r="M57" i="3"/>
  <c r="M72" i="3"/>
  <c r="M35" i="3"/>
  <c r="I83" i="4"/>
  <c r="I73" i="4"/>
  <c r="I66" i="4"/>
  <c r="I63" i="4"/>
  <c r="I78" i="4"/>
  <c r="I70" i="4"/>
  <c r="I56" i="4"/>
  <c r="I55" i="4"/>
  <c r="I47" i="4"/>
  <c r="I81" i="4"/>
  <c r="I77" i="4"/>
  <c r="I62" i="4"/>
  <c r="I85" i="4"/>
  <c r="I75" i="4"/>
  <c r="I69" i="4"/>
  <c r="I65" i="4"/>
  <c r="I52" i="4"/>
  <c r="I57" i="4"/>
  <c r="I49" i="4"/>
  <c r="I53" i="4"/>
  <c r="I79" i="4"/>
  <c r="I72" i="4"/>
  <c r="I58" i="4"/>
  <c r="I82" i="4"/>
  <c r="I71" i="4"/>
  <c r="I64" i="4"/>
  <c r="I61" i="4"/>
  <c r="I48" i="4"/>
  <c r="I84" i="4"/>
  <c r="I76" i="4"/>
  <c r="I68" i="4"/>
  <c r="I67" i="4"/>
  <c r="I80" i="4"/>
  <c r="I74" i="4"/>
  <c r="I60" i="4"/>
  <c r="I59" i="4"/>
  <c r="I51" i="4"/>
  <c r="I50" i="4"/>
  <c r="I54" i="4"/>
  <c r="G35" i="3"/>
  <c r="G70" i="3"/>
  <c r="G42" i="3"/>
  <c r="G54" i="3"/>
  <c r="G61" i="3"/>
  <c r="G52" i="3"/>
  <c r="G44" i="3"/>
  <c r="G39" i="3"/>
  <c r="G66" i="3"/>
  <c r="G57" i="3"/>
  <c r="G67" i="3"/>
  <c r="G63" i="3"/>
  <c r="G40" i="3"/>
  <c r="G73" i="3"/>
  <c r="G51" i="3"/>
  <c r="G43" i="3"/>
  <c r="G53" i="3"/>
  <c r="G72" i="3"/>
  <c r="G64" i="3"/>
  <c r="G58" i="3"/>
  <c r="G68" i="3"/>
  <c r="G71" i="3"/>
  <c r="G69" i="3"/>
  <c r="G55" i="3"/>
  <c r="G65" i="3"/>
  <c r="G41" i="3"/>
  <c r="G50" i="3"/>
  <c r="G48" i="3"/>
  <c r="G49" i="3"/>
  <c r="G38" i="3"/>
  <c r="G59" i="3"/>
  <c r="G45" i="3"/>
  <c r="G56" i="3"/>
  <c r="G46" i="3"/>
  <c r="G62" i="3"/>
  <c r="G36" i="3"/>
  <c r="G37" i="3"/>
  <c r="G47" i="3"/>
  <c r="G60" i="3"/>
  <c r="K82" i="4"/>
  <c r="K71" i="4"/>
  <c r="K62" i="4"/>
  <c r="K61" i="4"/>
  <c r="K52" i="4"/>
  <c r="K81" i="4"/>
  <c r="K75" i="4"/>
  <c r="K60" i="4"/>
  <c r="K59" i="4"/>
  <c r="K51" i="4"/>
  <c r="K80" i="4"/>
  <c r="K74" i="4"/>
  <c r="K58" i="4"/>
  <c r="K57" i="4"/>
  <c r="K49" i="4"/>
  <c r="K79" i="4"/>
  <c r="K72" i="4"/>
  <c r="K56" i="4"/>
  <c r="K55" i="4"/>
  <c r="K47" i="4"/>
  <c r="K78" i="4"/>
  <c r="K70" i="4"/>
  <c r="K69" i="4"/>
  <c r="K53" i="4"/>
  <c r="K84" i="4"/>
  <c r="K76" i="4"/>
  <c r="K68" i="4"/>
  <c r="K67" i="4"/>
  <c r="K54" i="4"/>
  <c r="K85" i="4"/>
  <c r="K77" i="4"/>
  <c r="K66" i="4"/>
  <c r="K65" i="4"/>
  <c r="K50" i="4"/>
  <c r="K83" i="4"/>
  <c r="K73" i="4"/>
  <c r="K64" i="4"/>
  <c r="K63" i="4"/>
  <c r="K48" i="4"/>
  <c r="H48" i="3"/>
  <c r="H69" i="3"/>
  <c r="H72" i="3"/>
  <c r="H38" i="3"/>
  <c r="H53" i="3"/>
  <c r="H46" i="3"/>
  <c r="H55" i="3"/>
  <c r="H71" i="3"/>
  <c r="H64" i="3"/>
  <c r="H49" i="3"/>
  <c r="H62" i="3"/>
  <c r="H41" i="3"/>
  <c r="H66" i="3"/>
  <c r="H57" i="3"/>
  <c r="H37" i="3"/>
  <c r="H67" i="3"/>
  <c r="H60" i="3"/>
  <c r="H39" i="3"/>
  <c r="H70" i="3"/>
  <c r="H35" i="3"/>
  <c r="H45" i="3"/>
  <c r="H52" i="3"/>
  <c r="H68" i="3"/>
  <c r="H61" i="3"/>
  <c r="H43" i="3"/>
  <c r="H65" i="3"/>
  <c r="H47" i="3"/>
  <c r="H63" i="3"/>
  <c r="H56" i="3"/>
  <c r="H36" i="3"/>
  <c r="H44" i="3"/>
  <c r="H73" i="3"/>
  <c r="H58" i="3"/>
  <c r="H40" i="3"/>
  <c r="H42" i="3"/>
  <c r="H59" i="3"/>
  <c r="H50" i="3"/>
  <c r="H51" i="3"/>
  <c r="H54" i="3"/>
  <c r="J86" i="4"/>
  <c r="F74" i="3"/>
  <c r="C80" i="4"/>
  <c r="C74" i="4"/>
  <c r="C58" i="4"/>
  <c r="C57" i="4"/>
  <c r="C51" i="4"/>
  <c r="C81" i="4"/>
  <c r="C71" i="4"/>
  <c r="C60" i="4"/>
  <c r="C59" i="4"/>
  <c r="C52" i="4"/>
  <c r="C78" i="4"/>
  <c r="C70" i="4"/>
  <c r="C69" i="4"/>
  <c r="C53" i="4"/>
  <c r="C47" i="4"/>
  <c r="C79" i="4"/>
  <c r="C72" i="4"/>
  <c r="C56" i="4"/>
  <c r="C55" i="4"/>
  <c r="C49" i="4"/>
  <c r="C85" i="4"/>
  <c r="C77" i="4"/>
  <c r="C66" i="4"/>
  <c r="C65" i="4"/>
  <c r="C50" i="4"/>
  <c r="C84" i="4"/>
  <c r="C76" i="4"/>
  <c r="C68" i="4"/>
  <c r="C67" i="4"/>
  <c r="C54" i="4"/>
  <c r="C82" i="4"/>
  <c r="C73" i="4"/>
  <c r="C62" i="4"/>
  <c r="C61" i="4"/>
  <c r="O44" i="4"/>
  <c r="C83" i="4"/>
  <c r="C75" i="4"/>
  <c r="C64" i="4"/>
  <c r="C63" i="4"/>
  <c r="C48" i="4"/>
  <c r="J44" i="3"/>
  <c r="J53" i="3"/>
  <c r="J68" i="3"/>
  <c r="J67" i="3"/>
  <c r="J40" i="3"/>
  <c r="J42" i="3"/>
  <c r="J43" i="3"/>
  <c r="J51" i="3"/>
  <c r="J52" i="3"/>
  <c r="J62" i="3"/>
  <c r="J70" i="3"/>
  <c r="J57" i="3"/>
  <c r="J65" i="3"/>
  <c r="J73" i="3"/>
  <c r="J39" i="3"/>
  <c r="J49" i="3"/>
  <c r="J60" i="3"/>
  <c r="J72" i="3"/>
  <c r="J63" i="3"/>
  <c r="J35" i="3"/>
  <c r="J45" i="3"/>
  <c r="J56" i="3"/>
  <c r="J59" i="3"/>
  <c r="J36" i="3"/>
  <c r="J37" i="3"/>
  <c r="J46" i="3"/>
  <c r="J47" i="3"/>
  <c r="J55" i="3"/>
  <c r="J58" i="3"/>
  <c r="J66" i="3"/>
  <c r="J50" i="3"/>
  <c r="J61" i="3"/>
  <c r="J69" i="3"/>
  <c r="J38" i="3"/>
  <c r="J41" i="3"/>
  <c r="J48" i="3"/>
  <c r="J64" i="3"/>
  <c r="J54" i="3"/>
  <c r="J71" i="3"/>
  <c r="C70" i="3"/>
  <c r="C52" i="3"/>
  <c r="C67" i="3"/>
  <c r="C45" i="3"/>
  <c r="C64" i="3"/>
  <c r="C72" i="3"/>
  <c r="C42" i="3"/>
  <c r="C50" i="3"/>
  <c r="C58" i="3"/>
  <c r="C65" i="3"/>
  <c r="C73" i="3"/>
  <c r="C43" i="3"/>
  <c r="C51" i="3"/>
  <c r="C59" i="3"/>
  <c r="C66" i="3"/>
  <c r="C40" i="3"/>
  <c r="C56" i="3"/>
  <c r="C71" i="3"/>
  <c r="C49" i="3"/>
  <c r="C61" i="3"/>
  <c r="C62" i="3"/>
  <c r="C44" i="3"/>
  <c r="C60" i="3"/>
  <c r="C37" i="3"/>
  <c r="C57" i="3"/>
  <c r="C68" i="3"/>
  <c r="C38" i="3"/>
  <c r="C46" i="3"/>
  <c r="C54" i="3"/>
  <c r="C35" i="3"/>
  <c r="C69" i="3"/>
  <c r="C39" i="3"/>
  <c r="C47" i="3"/>
  <c r="C55" i="3"/>
  <c r="O32" i="3"/>
  <c r="C36" i="3"/>
  <c r="C48" i="3"/>
  <c r="C63" i="3"/>
  <c r="C41" i="3"/>
  <c r="C53" i="3"/>
  <c r="M79" i="4"/>
  <c r="M72" i="4"/>
  <c r="M58" i="4"/>
  <c r="M55" i="4"/>
  <c r="M47" i="4"/>
  <c r="M78" i="4"/>
  <c r="M70" i="4"/>
  <c r="M56" i="4"/>
  <c r="M53" i="4"/>
  <c r="M84" i="4"/>
  <c r="M76" i="4"/>
  <c r="M68" i="4"/>
  <c r="M67" i="4"/>
  <c r="M52" i="4"/>
  <c r="M85" i="4"/>
  <c r="M75" i="4"/>
  <c r="M69" i="4"/>
  <c r="M65" i="4"/>
  <c r="M50" i="4"/>
  <c r="M83" i="4"/>
  <c r="M73" i="4"/>
  <c r="M66" i="4"/>
  <c r="M63" i="4"/>
  <c r="M48" i="4"/>
  <c r="M82" i="4"/>
  <c r="M71" i="4"/>
  <c r="M64" i="4"/>
  <c r="M61" i="4"/>
  <c r="M54" i="4"/>
  <c r="M81" i="4"/>
  <c r="M77" i="4"/>
  <c r="M62" i="4"/>
  <c r="M59" i="4"/>
  <c r="M51" i="4"/>
  <c r="M80" i="4"/>
  <c r="M74" i="4"/>
  <c r="M60" i="4"/>
  <c r="M57" i="4"/>
  <c r="M49" i="4"/>
  <c r="E74" i="3"/>
  <c r="N36" i="3"/>
  <c r="N37" i="3"/>
  <c r="N46" i="3"/>
  <c r="N38" i="3"/>
  <c r="N39" i="3"/>
  <c r="N51" i="3"/>
  <c r="N58" i="3"/>
  <c r="N50" i="3"/>
  <c r="N69" i="3"/>
  <c r="N45" i="3"/>
  <c r="N53" i="3"/>
  <c r="N56" i="3"/>
  <c r="N64" i="3"/>
  <c r="N72" i="3"/>
  <c r="N59" i="3"/>
  <c r="N67" i="3"/>
  <c r="N47" i="3"/>
  <c r="N62" i="3"/>
  <c r="N57" i="3"/>
  <c r="N73" i="3"/>
  <c r="N40" i="3"/>
  <c r="N43" i="3"/>
  <c r="N41" i="3"/>
  <c r="N66" i="3"/>
  <c r="N61" i="3"/>
  <c r="N49" i="3"/>
  <c r="N60" i="3"/>
  <c r="N68" i="3"/>
  <c r="N63" i="3"/>
  <c r="N52" i="3"/>
  <c r="N70" i="3"/>
  <c r="N42" i="3"/>
  <c r="N35" i="3"/>
  <c r="N55" i="3"/>
  <c r="N44" i="3"/>
  <c r="N48" i="3"/>
  <c r="N54" i="3"/>
  <c r="N71" i="3"/>
  <c r="N65" i="3"/>
  <c r="I74" i="3"/>
  <c r="N83" i="4"/>
  <c r="U58" i="4" s="1"/>
  <c r="N75" i="4"/>
  <c r="N81" i="4"/>
  <c r="N72" i="4"/>
  <c r="N65" i="4"/>
  <c r="N62" i="4"/>
  <c r="N50" i="4"/>
  <c r="N78" i="4"/>
  <c r="N73" i="4"/>
  <c r="N59" i="4"/>
  <c r="N56" i="4"/>
  <c r="N58" i="4"/>
  <c r="N77" i="4"/>
  <c r="N55" i="4"/>
  <c r="N53" i="4"/>
  <c r="N68" i="4"/>
  <c r="N47" i="4"/>
  <c r="N70" i="4"/>
  <c r="N60" i="4"/>
  <c r="N48" i="4"/>
  <c r="N79" i="4"/>
  <c r="N76" i="4"/>
  <c r="N84" i="4"/>
  <c r="N71" i="4"/>
  <c r="N57" i="4"/>
  <c r="N54" i="4"/>
  <c r="N82" i="4"/>
  <c r="N74" i="4"/>
  <c r="N67" i="4"/>
  <c r="N64" i="4"/>
  <c r="N61" i="4"/>
  <c r="N85" i="4"/>
  <c r="N69" i="4"/>
  <c r="N52" i="4"/>
  <c r="N51" i="4"/>
  <c r="N66" i="4"/>
  <c r="N80" i="4"/>
  <c r="N63" i="4"/>
  <c r="N49" i="4"/>
  <c r="D35" i="3"/>
  <c r="D39" i="3"/>
  <c r="D71" i="3"/>
  <c r="D47" i="3"/>
  <c r="D64" i="3"/>
  <c r="D63" i="3"/>
  <c r="D48" i="3"/>
  <c r="D73" i="3"/>
  <c r="D52" i="3"/>
  <c r="D58" i="3"/>
  <c r="D45" i="3"/>
  <c r="D37" i="3"/>
  <c r="D68" i="3"/>
  <c r="D38" i="3"/>
  <c r="D44" i="3"/>
  <c r="D61" i="3"/>
  <c r="D62" i="3"/>
  <c r="D49" i="3"/>
  <c r="D42" i="3"/>
  <c r="D59" i="3"/>
  <c r="D43" i="3"/>
  <c r="D36" i="3"/>
  <c r="D55" i="3"/>
  <c r="D57" i="3"/>
  <c r="D56" i="3"/>
  <c r="D54" i="3"/>
  <c r="D65" i="3"/>
  <c r="D66" i="3"/>
  <c r="D53" i="3"/>
  <c r="D46" i="3"/>
  <c r="D67" i="3"/>
  <c r="D51" i="3"/>
  <c r="D72" i="3"/>
  <c r="D69" i="3"/>
  <c r="D70" i="3"/>
  <c r="D50" i="3"/>
  <c r="D41" i="3"/>
  <c r="D40" i="3"/>
  <c r="R41" i="3" s="1"/>
  <c r="D60" i="3"/>
  <c r="D81" i="4"/>
  <c r="D78" i="4"/>
  <c r="D63" i="4"/>
  <c r="D60" i="4"/>
  <c r="D47" i="4"/>
  <c r="D80" i="4"/>
  <c r="D75" i="4"/>
  <c r="D77" i="4"/>
  <c r="D69" i="4"/>
  <c r="D68" i="4"/>
  <c r="D52" i="4"/>
  <c r="D85" i="4"/>
  <c r="D76" i="4"/>
  <c r="D70" i="4"/>
  <c r="D66" i="4"/>
  <c r="D61" i="4"/>
  <c r="D53" i="4"/>
  <c r="D83" i="4"/>
  <c r="D74" i="4"/>
  <c r="D67" i="4"/>
  <c r="D64" i="4"/>
  <c r="D51" i="4"/>
  <c r="D82" i="4"/>
  <c r="D72" i="4"/>
  <c r="D65" i="4"/>
  <c r="D62" i="4"/>
  <c r="D49" i="4"/>
  <c r="D58" i="4"/>
  <c r="D55" i="4"/>
  <c r="D79" i="4"/>
  <c r="D73" i="4"/>
  <c r="D59" i="4"/>
  <c r="D56" i="4"/>
  <c r="D50" i="4"/>
  <c r="D84" i="4"/>
  <c r="D71" i="4"/>
  <c r="D57" i="4"/>
  <c r="D54" i="4"/>
  <c r="D48" i="4"/>
  <c r="F71" i="4"/>
  <c r="F72" i="4"/>
  <c r="F68" i="4"/>
  <c r="F60" i="4"/>
  <c r="F76" i="4"/>
  <c r="F84" i="4"/>
  <c r="F47" i="4"/>
  <c r="F80" i="4"/>
  <c r="F59" i="4"/>
  <c r="F79" i="4"/>
  <c r="F50" i="4"/>
  <c r="F70" i="4"/>
  <c r="F49" i="4"/>
  <c r="F51" i="4"/>
  <c r="F54" i="4"/>
  <c r="F66" i="4"/>
  <c r="F69" i="4"/>
  <c r="F82" i="4"/>
  <c r="F64" i="4"/>
  <c r="F83" i="4"/>
  <c r="F48" i="4"/>
  <c r="F55" i="4"/>
  <c r="F85" i="4"/>
  <c r="F63" i="4"/>
  <c r="F81" i="4"/>
  <c r="F65" i="4"/>
  <c r="F61" i="4"/>
  <c r="F56" i="4"/>
  <c r="F73" i="4"/>
  <c r="F57" i="4"/>
  <c r="F78" i="4"/>
  <c r="F77" i="4"/>
  <c r="F58" i="4"/>
  <c r="F67" i="4"/>
  <c r="F62" i="4"/>
  <c r="F52" i="4"/>
  <c r="F53" i="4"/>
  <c r="F75" i="4"/>
  <c r="F74" i="4"/>
  <c r="U56" i="4"/>
  <c r="K74" i="3"/>
  <c r="L42" i="3"/>
  <c r="L51" i="3"/>
  <c r="L62" i="3"/>
  <c r="L57" i="3"/>
  <c r="L73" i="3"/>
  <c r="U46" i="3" s="1"/>
  <c r="L35" i="3"/>
  <c r="L44" i="3"/>
  <c r="L45" i="3"/>
  <c r="L53" i="3"/>
  <c r="L56" i="3"/>
  <c r="L64" i="3"/>
  <c r="L72" i="3"/>
  <c r="U45" i="3" s="1"/>
  <c r="L59" i="3"/>
  <c r="L67" i="3"/>
  <c r="L36" i="3"/>
  <c r="L46" i="3"/>
  <c r="L55" i="3"/>
  <c r="L66" i="3"/>
  <c r="U39" i="3" s="1"/>
  <c r="L61" i="3"/>
  <c r="L40" i="3"/>
  <c r="L43" i="3"/>
  <c r="L54" i="3"/>
  <c r="L70" i="3"/>
  <c r="L65" i="3"/>
  <c r="L38" i="3"/>
  <c r="L39" i="3"/>
  <c r="L41" i="3"/>
  <c r="L49" i="3"/>
  <c r="L50" i="3"/>
  <c r="L60" i="3"/>
  <c r="L68" i="3"/>
  <c r="L52" i="3"/>
  <c r="L63" i="3"/>
  <c r="L71" i="3"/>
  <c r="L37" i="3"/>
  <c r="L47" i="3"/>
  <c r="L58" i="3"/>
  <c r="L48" i="3"/>
  <c r="L69" i="3"/>
  <c r="G83" i="4"/>
  <c r="G72" i="4"/>
  <c r="G54" i="4"/>
  <c r="G74" i="4"/>
  <c r="G57" i="4"/>
  <c r="G81" i="4"/>
  <c r="G82" i="4"/>
  <c r="G52" i="4"/>
  <c r="G68" i="4"/>
  <c r="G70" i="4"/>
  <c r="G79" i="4"/>
  <c r="G80" i="4"/>
  <c r="G49" i="4"/>
  <c r="G62" i="4"/>
  <c r="G51" i="4"/>
  <c r="G56" i="4"/>
  <c r="G58" i="4"/>
  <c r="G60" i="4"/>
  <c r="G84" i="4"/>
  <c r="G53" i="4"/>
  <c r="G55" i="4"/>
  <c r="G78" i="4"/>
  <c r="G76" i="4"/>
  <c r="G61" i="4"/>
  <c r="G59" i="4"/>
  <c r="G48" i="4"/>
  <c r="G65" i="4"/>
  <c r="G77" i="4"/>
  <c r="G63" i="4"/>
  <c r="G75" i="4"/>
  <c r="G69" i="4"/>
  <c r="G67" i="4"/>
  <c r="G47" i="4"/>
  <c r="G73" i="4"/>
  <c r="G71" i="4"/>
  <c r="G50" i="4"/>
  <c r="G66" i="4"/>
  <c r="G85" i="4"/>
  <c r="G64" i="4"/>
  <c r="H85" i="4"/>
  <c r="U54" i="4" s="1"/>
  <c r="H64" i="4"/>
  <c r="H73" i="4"/>
  <c r="H79" i="4"/>
  <c r="H69" i="4"/>
  <c r="H66" i="4"/>
  <c r="H76" i="4"/>
  <c r="H63" i="4"/>
  <c r="H54" i="4"/>
  <c r="H71" i="4"/>
  <c r="H51" i="4"/>
  <c r="H50" i="4"/>
  <c r="H61" i="4"/>
  <c r="H78" i="4"/>
  <c r="H72" i="4"/>
  <c r="H83" i="4"/>
  <c r="H68" i="4"/>
  <c r="H75" i="4"/>
  <c r="H49" i="4"/>
  <c r="H82" i="4"/>
  <c r="H74" i="4"/>
  <c r="H48" i="4"/>
  <c r="H56" i="4"/>
  <c r="H52" i="4"/>
  <c r="H53" i="4"/>
  <c r="H70" i="4"/>
  <c r="H47" i="4"/>
  <c r="H81" i="4"/>
  <c r="H57" i="4"/>
  <c r="H84" i="4"/>
  <c r="H59" i="4"/>
  <c r="H77" i="4"/>
  <c r="H80" i="4"/>
  <c r="H62" i="4"/>
  <c r="H67" i="4"/>
  <c r="H55" i="4"/>
  <c r="H58" i="4"/>
  <c r="H60" i="4"/>
  <c r="H65" i="4"/>
  <c r="L86" i="4"/>
  <c r="R42" i="3"/>
  <c r="R43" i="3"/>
  <c r="U43" i="3"/>
  <c r="R46" i="3"/>
  <c r="R44" i="3" l="1"/>
  <c r="R45" i="3"/>
  <c r="U40" i="3"/>
  <c r="AD56" i="3"/>
  <c r="AG56" i="3"/>
  <c r="AE56" i="3"/>
  <c r="AF56" i="3"/>
  <c r="AF62" i="3"/>
  <c r="AE62" i="3"/>
  <c r="AG62" i="3"/>
  <c r="AD62" i="3"/>
  <c r="S61" i="3"/>
  <c r="U61" i="3"/>
  <c r="R61" i="3"/>
  <c r="T61" i="3"/>
  <c r="R62" i="3"/>
  <c r="T62" i="3"/>
  <c r="S62" i="3"/>
  <c r="U62" i="3"/>
  <c r="T58" i="3"/>
  <c r="U58" i="3"/>
  <c r="R58" i="3"/>
  <c r="S58" i="3"/>
  <c r="AE75" i="4"/>
  <c r="AF75" i="4"/>
  <c r="AD75" i="4"/>
  <c r="AG75" i="4"/>
  <c r="AD57" i="3"/>
  <c r="AG57" i="3"/>
  <c r="AF57" i="3"/>
  <c r="AE57" i="3"/>
  <c r="AG60" i="3"/>
  <c r="AE60" i="3"/>
  <c r="AF60" i="3"/>
  <c r="AD60" i="3"/>
  <c r="R59" i="3"/>
  <c r="T59" i="3"/>
  <c r="S59" i="3"/>
  <c r="U59" i="3"/>
  <c r="H86" i="4"/>
  <c r="AE71" i="4"/>
  <c r="AG71" i="4"/>
  <c r="AF71" i="4"/>
  <c r="AD71" i="4"/>
  <c r="U53" i="4"/>
  <c r="AF63" i="3"/>
  <c r="AD63" i="3"/>
  <c r="AG63" i="3"/>
  <c r="AE63" i="3"/>
  <c r="U52" i="4"/>
  <c r="F86" i="4"/>
  <c r="U50" i="4"/>
  <c r="D74" i="3"/>
  <c r="U41" i="3"/>
  <c r="S41" i="3"/>
  <c r="O53" i="3"/>
  <c r="O63" i="3"/>
  <c r="T39" i="3"/>
  <c r="O36" i="3"/>
  <c r="R36" i="3"/>
  <c r="O55" i="3"/>
  <c r="S43" i="3"/>
  <c r="R39" i="3"/>
  <c r="O39" i="3"/>
  <c r="R35" i="3"/>
  <c r="O35" i="3"/>
  <c r="C74" i="3"/>
  <c r="O46" i="3"/>
  <c r="T44" i="3"/>
  <c r="O68" i="3"/>
  <c r="O37" i="3"/>
  <c r="R37" i="3"/>
  <c r="O44" i="3"/>
  <c r="O61" i="3"/>
  <c r="T37" i="3"/>
  <c r="O71" i="3"/>
  <c r="U35" i="3"/>
  <c r="O40" i="3"/>
  <c r="R40" i="3"/>
  <c r="O59" i="3"/>
  <c r="T35" i="3"/>
  <c r="O43" i="3"/>
  <c r="O65" i="3"/>
  <c r="T41" i="3"/>
  <c r="O50" i="3"/>
  <c r="S38" i="3"/>
  <c r="O72" i="3"/>
  <c r="U36" i="3"/>
  <c r="O45" i="3"/>
  <c r="S40" i="3"/>
  <c r="O52" i="3"/>
  <c r="S51" i="4"/>
  <c r="O63" i="4"/>
  <c r="O75" i="4"/>
  <c r="T51" i="4"/>
  <c r="S50" i="4"/>
  <c r="O62" i="4"/>
  <c r="T58" i="4"/>
  <c r="O82" i="4"/>
  <c r="S55" i="4"/>
  <c r="O67" i="4"/>
  <c r="T52" i="4"/>
  <c r="O76" i="4"/>
  <c r="O50" i="4"/>
  <c r="R50" i="4"/>
  <c r="O66" i="4"/>
  <c r="S54" i="4"/>
  <c r="O85" i="4"/>
  <c r="U49" i="4"/>
  <c r="O55" i="4"/>
  <c r="O72" i="4"/>
  <c r="T48" i="4"/>
  <c r="C86" i="4"/>
  <c r="O47" i="4"/>
  <c r="R47" i="4"/>
  <c r="S57" i="4"/>
  <c r="O69" i="4"/>
  <c r="T54" i="4"/>
  <c r="O78" i="4"/>
  <c r="O59" i="4"/>
  <c r="S47" i="4"/>
  <c r="O71" i="4"/>
  <c r="T47" i="4"/>
  <c r="R51" i="4"/>
  <c r="O51" i="4"/>
  <c r="O58" i="4"/>
  <c r="O80" i="4"/>
  <c r="T56" i="4"/>
  <c r="U57" i="4"/>
  <c r="K86" i="4"/>
  <c r="G74" i="3"/>
  <c r="R56" i="4"/>
  <c r="R54" i="4"/>
  <c r="M74" i="3"/>
  <c r="U63" i="3"/>
  <c r="T63" i="3"/>
  <c r="S63" i="3"/>
  <c r="R63" i="3"/>
  <c r="U60" i="3"/>
  <c r="R60" i="3"/>
  <c r="S60" i="3"/>
  <c r="T60" i="3"/>
  <c r="G86" i="4"/>
  <c r="L74" i="3"/>
  <c r="AE73" i="4"/>
  <c r="AD73" i="4"/>
  <c r="AG73" i="4"/>
  <c r="AF73" i="4"/>
  <c r="D86" i="4"/>
  <c r="U38" i="3"/>
  <c r="N86" i="4"/>
  <c r="N74" i="3"/>
  <c r="M86" i="4"/>
  <c r="O41" i="3"/>
  <c r="S36" i="3"/>
  <c r="O48" i="3"/>
  <c r="O47" i="3"/>
  <c r="S35" i="3"/>
  <c r="T45" i="3"/>
  <c r="O69" i="3"/>
  <c r="O54" i="3"/>
  <c r="S42" i="3"/>
  <c r="R38" i="3"/>
  <c r="O38" i="3"/>
  <c r="O57" i="3"/>
  <c r="S45" i="3"/>
  <c r="O60" i="3"/>
  <c r="T36" i="3"/>
  <c r="T38" i="3"/>
  <c r="O62" i="3"/>
  <c r="O49" i="3"/>
  <c r="S37" i="3"/>
  <c r="O56" i="3"/>
  <c r="S44" i="3"/>
  <c r="O66" i="3"/>
  <c r="T42" i="3"/>
  <c r="O51" i="3"/>
  <c r="S39" i="3"/>
  <c r="O73" i="3"/>
  <c r="U37" i="3"/>
  <c r="O58" i="3"/>
  <c r="S46" i="3"/>
  <c r="O42" i="3"/>
  <c r="T40" i="3"/>
  <c r="O64" i="3"/>
  <c r="T43" i="3"/>
  <c r="O67" i="3"/>
  <c r="T46" i="3"/>
  <c r="O70" i="3"/>
  <c r="J74" i="3"/>
  <c r="U44" i="3"/>
  <c r="O48" i="4"/>
  <c r="R48" i="4"/>
  <c r="O64" i="4"/>
  <c r="S52" i="4"/>
  <c r="O83" i="4"/>
  <c r="U47" i="4"/>
  <c r="S49" i="4"/>
  <c r="O61" i="4"/>
  <c r="T49" i="4"/>
  <c r="O73" i="4"/>
  <c r="O54" i="4"/>
  <c r="S56" i="4"/>
  <c r="O68" i="4"/>
  <c r="U48" i="4"/>
  <c r="O84" i="4"/>
  <c r="S53" i="4"/>
  <c r="O65" i="4"/>
  <c r="O77" i="4"/>
  <c r="T53" i="4"/>
  <c r="R49" i="4"/>
  <c r="O49" i="4"/>
  <c r="O56" i="4"/>
  <c r="O79" i="4"/>
  <c r="T55" i="4"/>
  <c r="O53" i="4"/>
  <c r="S58" i="4"/>
  <c r="O70" i="4"/>
  <c r="O52" i="4"/>
  <c r="R52" i="4"/>
  <c r="O60" i="4"/>
  <c r="S48" i="4"/>
  <c r="O81" i="4"/>
  <c r="T57" i="4"/>
  <c r="O57" i="4"/>
  <c r="T50" i="4"/>
  <c r="O74" i="4"/>
  <c r="U42" i="3"/>
  <c r="H74" i="3"/>
  <c r="R57" i="4"/>
  <c r="R55" i="4"/>
  <c r="R58" i="4"/>
  <c r="U55" i="4"/>
  <c r="R53" i="4"/>
  <c r="I86" i="4"/>
  <c r="E86" i="4"/>
  <c r="U51" i="4"/>
  <c r="AF68" i="4" l="1"/>
  <c r="AG68" i="4"/>
  <c r="AD68" i="4"/>
  <c r="AE68" i="4"/>
  <c r="AF72" i="4"/>
  <c r="AD72" i="4"/>
  <c r="AE72" i="4"/>
  <c r="AG72" i="4"/>
  <c r="S72" i="4"/>
  <c r="R72" i="4"/>
  <c r="T72" i="4"/>
  <c r="U72" i="4"/>
  <c r="V75" i="4"/>
  <c r="Y75" i="4"/>
  <c r="W75" i="4"/>
  <c r="X75" i="4"/>
  <c r="Z72" i="4"/>
  <c r="AB72" i="4"/>
  <c r="AC72" i="4"/>
  <c r="AA72" i="4"/>
  <c r="R66" i="4"/>
  <c r="S66" i="4"/>
  <c r="T66" i="4"/>
  <c r="U66" i="4"/>
  <c r="W70" i="4"/>
  <c r="X70" i="4"/>
  <c r="Y70" i="4"/>
  <c r="V70" i="4"/>
  <c r="AD65" i="4"/>
  <c r="AF65" i="4"/>
  <c r="AG65" i="4"/>
  <c r="AE65" i="4"/>
  <c r="Y73" i="4"/>
  <c r="W73" i="4"/>
  <c r="X73" i="4"/>
  <c r="V73" i="4"/>
  <c r="AF64" i="4"/>
  <c r="AG64" i="4"/>
  <c r="AD64" i="4"/>
  <c r="AE64" i="4"/>
  <c r="U59" i="4"/>
  <c r="X69" i="4"/>
  <c r="W69" i="4"/>
  <c r="Y69" i="4"/>
  <c r="V69" i="4"/>
  <c r="T65" i="4"/>
  <c r="U65" i="4"/>
  <c r="R65" i="4"/>
  <c r="S65" i="4"/>
  <c r="AD61" i="3"/>
  <c r="AG61" i="3"/>
  <c r="AE61" i="3"/>
  <c r="AF61" i="3"/>
  <c r="Z55" i="3"/>
  <c r="AB55" i="3"/>
  <c r="AA55" i="3"/>
  <c r="AC55" i="3"/>
  <c r="T55" i="3"/>
  <c r="R55" i="3"/>
  <c r="S55" i="3"/>
  <c r="U55" i="3"/>
  <c r="AB62" i="3"/>
  <c r="AA62" i="3"/>
  <c r="Z62" i="3"/>
  <c r="AC62" i="3"/>
  <c r="V53" i="3"/>
  <c r="X53" i="3"/>
  <c r="W53" i="3"/>
  <c r="Y53" i="3"/>
  <c r="U71" i="4"/>
  <c r="T71" i="4"/>
  <c r="S71" i="4"/>
  <c r="R71" i="4"/>
  <c r="AF74" i="4"/>
  <c r="AE74" i="4"/>
  <c r="AD74" i="4"/>
  <c r="AG74" i="4"/>
  <c r="AC64" i="4"/>
  <c r="AB64" i="4"/>
  <c r="AA64" i="4"/>
  <c r="Z64" i="4"/>
  <c r="T59" i="4"/>
  <c r="X64" i="4"/>
  <c r="Y64" i="4"/>
  <c r="V64" i="4"/>
  <c r="W64" i="4"/>
  <c r="S59" i="4"/>
  <c r="U64" i="4"/>
  <c r="T64" i="4"/>
  <c r="S64" i="4"/>
  <c r="R64" i="4"/>
  <c r="R59" i="4"/>
  <c r="AD66" i="4"/>
  <c r="AE66" i="4"/>
  <c r="AF66" i="4"/>
  <c r="AG66" i="4"/>
  <c r="W71" i="4"/>
  <c r="V71" i="4"/>
  <c r="X71" i="4"/>
  <c r="Y71" i="4"/>
  <c r="S67" i="4"/>
  <c r="R67" i="4"/>
  <c r="U67" i="4"/>
  <c r="T67" i="4"/>
  <c r="AC68" i="4"/>
  <c r="AB68" i="4"/>
  <c r="AA68" i="4"/>
  <c r="Z68" i="4"/>
  <c r="AB52" i="3"/>
  <c r="AA52" i="3"/>
  <c r="AC52" i="3"/>
  <c r="T47" i="3"/>
  <c r="Z52" i="3"/>
  <c r="T57" i="3"/>
  <c r="U57" i="3"/>
  <c r="R57" i="3"/>
  <c r="S57" i="3"/>
  <c r="AG52" i="3"/>
  <c r="AD52" i="3"/>
  <c r="U47" i="3"/>
  <c r="AE52" i="3"/>
  <c r="AF52" i="3"/>
  <c r="Z54" i="3"/>
  <c r="AB54" i="3"/>
  <c r="AA54" i="3"/>
  <c r="AC54" i="3"/>
  <c r="Z61" i="3"/>
  <c r="AB61" i="3"/>
  <c r="AA61" i="3"/>
  <c r="AC61" i="3"/>
  <c r="T52" i="3"/>
  <c r="S52" i="3"/>
  <c r="R52" i="3"/>
  <c r="R47" i="3"/>
  <c r="U52" i="3"/>
  <c r="T56" i="3"/>
  <c r="S56" i="3"/>
  <c r="R56" i="3"/>
  <c r="U56" i="3"/>
  <c r="Y58" i="3"/>
  <c r="X58" i="3"/>
  <c r="W58" i="3"/>
  <c r="V58" i="3"/>
  <c r="AF70" i="4"/>
  <c r="AE70" i="4"/>
  <c r="AD70" i="4"/>
  <c r="AG70" i="4"/>
  <c r="R70" i="4"/>
  <c r="T70" i="4"/>
  <c r="U70" i="4"/>
  <c r="S70" i="4"/>
  <c r="R75" i="4"/>
  <c r="T75" i="4"/>
  <c r="S75" i="4"/>
  <c r="U75" i="4"/>
  <c r="U74" i="4"/>
  <c r="S74" i="4"/>
  <c r="T74" i="4"/>
  <c r="R74" i="4"/>
  <c r="AE59" i="3"/>
  <c r="AF59" i="3"/>
  <c r="AD59" i="3"/>
  <c r="AG59" i="3"/>
  <c r="Z67" i="4"/>
  <c r="AB67" i="4"/>
  <c r="AA67" i="4"/>
  <c r="AC67" i="4"/>
  <c r="AA74" i="4"/>
  <c r="Z74" i="4"/>
  <c r="AC74" i="4"/>
  <c r="AB74" i="4"/>
  <c r="Y65" i="4"/>
  <c r="X65" i="4"/>
  <c r="W65" i="4"/>
  <c r="V65" i="4"/>
  <c r="R69" i="4"/>
  <c r="U69" i="4"/>
  <c r="T69" i="4"/>
  <c r="S69" i="4"/>
  <c r="AB70" i="4"/>
  <c r="AA70" i="4"/>
  <c r="AC70" i="4"/>
  <c r="Z70" i="4"/>
  <c r="AC66" i="4"/>
  <c r="AA66" i="4"/>
  <c r="Z66" i="4"/>
  <c r="AB66" i="4"/>
  <c r="Y66" i="4"/>
  <c r="W66" i="4"/>
  <c r="V66" i="4"/>
  <c r="X66" i="4"/>
  <c r="AC63" i="3"/>
  <c r="AA63" i="3"/>
  <c r="Z63" i="3"/>
  <c r="AB63" i="3"/>
  <c r="AC60" i="3"/>
  <c r="AB60" i="3"/>
  <c r="AA60" i="3"/>
  <c r="Z60" i="3"/>
  <c r="Z57" i="3"/>
  <c r="AB57" i="3"/>
  <c r="AA57" i="3"/>
  <c r="AC57" i="3"/>
  <c r="W63" i="3"/>
  <c r="X63" i="3"/>
  <c r="Y63" i="3"/>
  <c r="V63" i="3"/>
  <c r="AD54" i="3"/>
  <c r="AG54" i="3"/>
  <c r="AF54" i="3"/>
  <c r="AE54" i="3"/>
  <c r="Y56" i="3"/>
  <c r="W56" i="3"/>
  <c r="X56" i="3"/>
  <c r="V56" i="3"/>
  <c r="AA59" i="3"/>
  <c r="AC59" i="3"/>
  <c r="AB59" i="3"/>
  <c r="Z59" i="3"/>
  <c r="V61" i="3"/>
  <c r="Y61" i="3"/>
  <c r="W61" i="3"/>
  <c r="X61" i="3"/>
  <c r="X54" i="3"/>
  <c r="W54" i="3"/>
  <c r="V54" i="3"/>
  <c r="Y54" i="3"/>
  <c r="Z53" i="3"/>
  <c r="AB53" i="3"/>
  <c r="AA53" i="3"/>
  <c r="AC53" i="3"/>
  <c r="W62" i="3"/>
  <c r="V62" i="3"/>
  <c r="Y62" i="3"/>
  <c r="X62" i="3"/>
  <c r="Y59" i="3"/>
  <c r="V59" i="3"/>
  <c r="X59" i="3"/>
  <c r="W59" i="3"/>
  <c r="Y52" i="3"/>
  <c r="X52" i="3"/>
  <c r="S47" i="3"/>
  <c r="V52" i="3"/>
  <c r="W52" i="3"/>
  <c r="AG55" i="3"/>
  <c r="AD55" i="3"/>
  <c r="AF55" i="3"/>
  <c r="AE55" i="3"/>
  <c r="S73" i="4"/>
  <c r="T73" i="4"/>
  <c r="U73" i="4"/>
  <c r="R73" i="4"/>
  <c r="AC73" i="4"/>
  <c r="Z73" i="4"/>
  <c r="AA73" i="4"/>
  <c r="AB73" i="4"/>
  <c r="U68" i="4"/>
  <c r="T68" i="4"/>
  <c r="R68" i="4"/>
  <c r="S68" i="4"/>
  <c r="AA71" i="4"/>
  <c r="AC71" i="4"/>
  <c r="Z71" i="4"/>
  <c r="AB71" i="4"/>
  <c r="Y74" i="4"/>
  <c r="V74" i="4"/>
  <c r="W74" i="4"/>
  <c r="X74" i="4"/>
  <c r="O86" i="4"/>
  <c r="Z65" i="4"/>
  <c r="AA65" i="4"/>
  <c r="AB65" i="4"/>
  <c r="AC65" i="4"/>
  <c r="Z69" i="4"/>
  <c r="AB69" i="4"/>
  <c r="AA69" i="4"/>
  <c r="AC69" i="4"/>
  <c r="X72" i="4"/>
  <c r="V72" i="4"/>
  <c r="Y72" i="4"/>
  <c r="W72" i="4"/>
  <c r="AC75" i="4"/>
  <c r="Z75" i="4"/>
  <c r="AA75" i="4"/>
  <c r="AB75" i="4"/>
  <c r="X67" i="4"/>
  <c r="V67" i="4"/>
  <c r="W67" i="4"/>
  <c r="Y67" i="4"/>
  <c r="V68" i="4"/>
  <c r="X68" i="4"/>
  <c r="Y68" i="4"/>
  <c r="W68" i="4"/>
  <c r="X57" i="3"/>
  <c r="W57" i="3"/>
  <c r="V57" i="3"/>
  <c r="Y57" i="3"/>
  <c r="AE53" i="3"/>
  <c r="AG53" i="3"/>
  <c r="AF53" i="3"/>
  <c r="AD53" i="3"/>
  <c r="X55" i="3"/>
  <c r="W55" i="3"/>
  <c r="V55" i="3"/>
  <c r="Y55" i="3"/>
  <c r="AB58" i="3"/>
  <c r="Z58" i="3"/>
  <c r="AC58" i="3"/>
  <c r="AA58" i="3"/>
  <c r="S54" i="3"/>
  <c r="U54" i="3"/>
  <c r="R54" i="3"/>
  <c r="T54" i="3"/>
  <c r="O74" i="3"/>
  <c r="Y60" i="3"/>
  <c r="V60" i="3"/>
  <c r="X60" i="3"/>
  <c r="W60" i="3"/>
  <c r="S53" i="3"/>
  <c r="U53" i="3"/>
  <c r="R53" i="3"/>
  <c r="T53" i="3"/>
  <c r="Z56" i="3"/>
  <c r="AA56" i="3"/>
  <c r="AC56" i="3"/>
  <c r="AB56" i="3"/>
  <c r="AE58" i="3"/>
  <c r="AD58" i="3"/>
  <c r="AF58" i="3"/>
  <c r="AG58" i="3"/>
  <c r="AD67" i="4"/>
  <c r="AF67" i="4"/>
  <c r="AG67" i="4"/>
  <c r="AE67" i="4"/>
  <c r="AG69" i="4"/>
  <c r="AF69" i="4"/>
  <c r="AE69" i="4"/>
  <c r="AD69" i="4"/>
  <c r="R67" i="3" l="1"/>
  <c r="G5" i="1" s="1"/>
  <c r="G20" i="1" s="1"/>
  <c r="R79" i="4"/>
  <c r="H5" i="1" s="1"/>
  <c r="H20" i="1" s="1"/>
  <c r="I20" i="1" s="1"/>
  <c r="R81" i="4"/>
  <c r="H7" i="1" s="1"/>
  <c r="H22" i="1" s="1"/>
  <c r="R69" i="3"/>
  <c r="G7" i="1" s="1"/>
  <c r="G22" i="1" s="1"/>
  <c r="I22" i="1" s="1"/>
  <c r="R66" i="3"/>
  <c r="R68" i="3"/>
  <c r="G6" i="1" s="1"/>
  <c r="G21" i="1" s="1"/>
  <c r="R78" i="4"/>
  <c r="R80" i="4"/>
  <c r="H6" i="1" s="1"/>
  <c r="I6" i="1" l="1"/>
  <c r="H21" i="1"/>
  <c r="I21" i="1" s="1"/>
  <c r="I7" i="1"/>
  <c r="R82" i="4"/>
  <c r="H4" i="1"/>
  <c r="H19" i="1" s="1"/>
  <c r="G4" i="1"/>
  <c r="R70" i="3"/>
  <c r="I5" i="1"/>
  <c r="G8" i="1" l="1"/>
  <c r="G19" i="1"/>
  <c r="G23" i="1" s="1"/>
  <c r="H23" i="1"/>
  <c r="I19" i="1"/>
  <c r="H8" i="1"/>
  <c r="I8" i="1" s="1"/>
  <c r="I4" i="1"/>
  <c r="I23" i="1" l="1"/>
</calcChain>
</file>

<file path=xl/sharedStrings.xml><?xml version="1.0" encoding="utf-8"?>
<sst xmlns="http://schemas.openxmlformats.org/spreadsheetml/2006/main" count="397" uniqueCount="138">
  <si>
    <t>Month</t>
  </si>
  <si>
    <t>Half-life: (Weeks)</t>
  </si>
  <si>
    <t>Half-life: (Months)</t>
  </si>
  <si>
    <t>Decay rate: (lamda)</t>
  </si>
  <si>
    <t>Decay factor</t>
  </si>
  <si>
    <t>Tax-rate:</t>
  </si>
  <si>
    <t>3-Yr NPV (2014-16)</t>
  </si>
  <si>
    <t># New Patients:</t>
  </si>
  <si>
    <t>Month: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</si>
  <si>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</si>
  <si>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</si>
  <si>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</si>
  <si>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</si>
  <si>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</si>
  <si>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</si>
  <si>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</si>
  <si>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</si>
  <si>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</si>
  <si>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</si>
  <si>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</si>
  <si>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</si>
  <si>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1</t>
  </si>
  <si>
    <t>Year 2</t>
  </si>
  <si>
    <t>Year 3</t>
  </si>
  <si>
    <t>Year1</t>
  </si>
  <si>
    <t>Year2</t>
  </si>
  <si>
    <t>Year3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</si>
  <si>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</si>
  <si>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</si>
  <si>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</si>
  <si>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</si>
  <si>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</si>
  <si>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</si>
  <si>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</si>
  <si>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</si>
  <si>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</si>
  <si>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</si>
  <si>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</si>
  <si>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</si>
  <si>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</si>
  <si>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ROI</t>
  </si>
  <si>
    <t>Pre-tax Cost:</t>
  </si>
  <si>
    <t>After-tax Revenue:</t>
  </si>
  <si>
    <t># Incremental New Patients:</t>
  </si>
  <si>
    <t>Media Type:</t>
  </si>
  <si>
    <t>New Patients by Months:</t>
  </si>
  <si>
    <t>L.Month + 0</t>
  </si>
  <si>
    <t>L.Month + 1</t>
  </si>
  <si>
    <t>L.Month + 2</t>
  </si>
  <si>
    <t>L.Month + 3</t>
  </si>
  <si>
    <t>L.Month + 4</t>
  </si>
  <si>
    <t>L.Month + 5</t>
  </si>
  <si>
    <t>L.Month + 6</t>
  </si>
  <si>
    <t>L.Month + 7</t>
  </si>
  <si>
    <t>L.Month + 8</t>
  </si>
  <si>
    <t>L.Month + 9</t>
  </si>
  <si>
    <t>L.Month + 10</t>
  </si>
  <si>
    <t>L.Month + 11</t>
  </si>
  <si>
    <t>L.Month + 12</t>
  </si>
  <si>
    <t>L.Month + 13</t>
  </si>
  <si>
    <t>L.Month + 14</t>
  </si>
  <si>
    <t>L.Month + 15</t>
  </si>
  <si>
    <t>L.Month + 16</t>
  </si>
  <si>
    <t>L.Month + 17</t>
  </si>
  <si>
    <t>L.Month + 18</t>
  </si>
  <si>
    <t>L.Month + 19</t>
  </si>
  <si>
    <t>L.Month + 20</t>
  </si>
  <si>
    <t>L.Month + 21</t>
  </si>
  <si>
    <t>L.Month + 22</t>
  </si>
  <si>
    <t>L.Month + 23</t>
  </si>
  <si>
    <t>L.Month + 24</t>
  </si>
  <si>
    <t>L.Month + 25</t>
  </si>
  <si>
    <t>L.Month + 26</t>
  </si>
  <si>
    <t>L.Month + 27</t>
  </si>
  <si>
    <t>L.Month + 28</t>
  </si>
  <si>
    <t>L.Month + 29</t>
  </si>
  <si>
    <t>L.Month + 30</t>
  </si>
  <si>
    <t>L.Month + 31</t>
  </si>
  <si>
    <t>L.Month + 32</t>
  </si>
  <si>
    <t>L.Month + 33</t>
  </si>
  <si>
    <t>L.Month + 34</t>
  </si>
  <si>
    <t>L.Month + 35</t>
  </si>
  <si>
    <t>L.Month + 36</t>
  </si>
  <si>
    <t>L.Month + 37</t>
  </si>
  <si>
    <t>L.Month + 38</t>
  </si>
  <si>
    <t>%Year1</t>
  </si>
  <si>
    <t>%Year2</t>
  </si>
  <si>
    <t>%Year3</t>
  </si>
  <si>
    <t>Year4</t>
  </si>
  <si>
    <t>%Year4</t>
  </si>
  <si>
    <t>Total In-year Revenue:</t>
  </si>
  <si>
    <t>2014 Activation:</t>
  </si>
  <si>
    <t>Revenue realized :</t>
  </si>
  <si>
    <t>in 2014</t>
  </si>
  <si>
    <t>in 2015</t>
  </si>
  <si>
    <t>in 2016</t>
  </si>
  <si>
    <t>in 2017</t>
  </si>
  <si>
    <t>2015 Activation:</t>
  </si>
  <si>
    <t>2016 Activation:</t>
  </si>
  <si>
    <t>in 2018</t>
  </si>
  <si>
    <t>in 2019</t>
  </si>
  <si>
    <t>in 2020</t>
  </si>
  <si>
    <t>Year:</t>
  </si>
  <si>
    <t>Revenue:</t>
  </si>
  <si>
    <t>Total:</t>
  </si>
  <si>
    <t>% Activated</t>
  </si>
  <si>
    <t>In-office</t>
  </si>
  <si>
    <t>Display/Mobile</t>
  </si>
  <si>
    <t>Email</t>
  </si>
  <si>
    <t>Online Video</t>
  </si>
  <si>
    <t>Search</t>
  </si>
  <si>
    <t>2017 &amp; Beyond</t>
  </si>
  <si>
    <t>Magazines</t>
  </si>
  <si>
    <t>Local Newspaper</t>
  </si>
  <si>
    <t>Social</t>
  </si>
  <si>
    <t>2017 Activation:</t>
  </si>
  <si>
    <t>2017 &amp; Beyond:</t>
  </si>
  <si>
    <t>After-tax Revenue by Year:</t>
  </si>
  <si>
    <t>Steps for Revenue per Year Calculation:</t>
  </si>
  <si>
    <t>Choose appropriate half-life period</t>
  </si>
  <si>
    <t>Obtain Monthly decay rate</t>
  </si>
  <si>
    <t>Calculate 1- decay rate to obtain % influenced at time t</t>
  </si>
  <si>
    <t>Calculate after-tax cost</t>
  </si>
  <si>
    <t>Use Janie's ROI to get after-tax total revenue.</t>
  </si>
  <si>
    <t>Obtain equivalent total NPS from AT revenue &amp; after-tax 3-yr NPV.</t>
  </si>
  <si>
    <t>Once total NPS is obtained, split NPS by 1-decay rate % to assume NPS obtained over time due to adstocking effect of HCC.</t>
  </si>
  <si>
    <t>Calculate total NPS across all media types.</t>
  </si>
  <si>
    <t>Calculate 2014, 2015, 2016, 2017 &amp; beyond NPS.</t>
  </si>
  <si>
    <t>Calculate Monthly % revenue proportion using adherence curves</t>
  </si>
  <si>
    <t>Apply NPS*Monthly contribution*NPV to get AT revenue for each Year-Month combination</t>
  </si>
  <si>
    <t>Sum revenue for 2014, 15, 16 , 17 &amp; beyond.</t>
  </si>
  <si>
    <t>Scenario 1 ($24MM)
ROI: 6 to 1</t>
  </si>
  <si>
    <t>Scenario 2 ($30MM)
ROI: 5 to 1</t>
  </si>
  <si>
    <t>Incremental ($6MM)</t>
  </si>
  <si>
    <t>Gross sales to PV:</t>
  </si>
  <si>
    <t>Gross Sales by Year:</t>
  </si>
  <si>
    <t>Net Only of Discounts: Discount Rate:</t>
  </si>
  <si>
    <t>Net Sales (Net of discounts) by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</si>
</sst>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7" formatCode="&quot;$&quot;#,##0.00_);\(&quot;$&quot;#,##0.00\)"/>
    <numFmt numFmtId="164" formatCode="0.000"/>
    <numFmt numFmtId="165" formatCode="&quot;$&quot;#,##0"/>
    <numFmt numFmtId="166" formatCode="#,##0.000"/>
    <numFmt numFmtId="167" formatCode="0.0%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Book Antiqua"/>
      <family val="1"/>
    </font>
    <font>
      <sz val="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5" fontId="0" fillId="0" borderId="0" xfId="0" applyNumberFormat="1"/>
    <xf numFmtId="7" fontId="0" fillId="0" borderId="0" xfId="0" applyNumberFormat="1"/>
    <xf numFmtId="166" fontId="0" fillId="0" borderId="0" xfId="0" applyNumberFormat="1"/>
    <xf numFmtId="3" fontId="0" fillId="0" borderId="0" xfId="0" applyNumberFormat="1"/>
    <xf numFmtId="5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165" fontId="4" fillId="0" borderId="0" xfId="0" applyNumberFormat="1" applyFon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4" borderId="0" xfId="0" applyFill="1"/>
    <xf numFmtId="0" fontId="6" fillId="6" borderId="0" xfId="0" applyFont="1" applyFill="1"/>
    <xf numFmtId="3" fontId="4" fillId="4" borderId="0" xfId="0" applyNumberFormat="1" applyFon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9" fontId="0" fillId="0" borderId="0" xfId="0" applyNumberFormat="1"/>
    <xf numFmtId="3" fontId="4" fillId="2" borderId="0" xfId="0" applyNumberFormat="1" applyFont="1" applyFill="1" applyAlignment="1">
      <alignment horizontal="center"/>
    </xf>
    <xf numFmtId="3" fontId="4" fillId="9" borderId="0" xfId="0" applyNumberFormat="1" applyFont="1" applyFill="1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9" borderId="0" xfId="0" applyFill="1" applyAlignment="1">
      <alignment horizontal="center"/>
    </xf>
    <xf numFmtId="3" fontId="4" fillId="10" borderId="0" xfId="0" applyNumberFormat="1" applyFont="1" applyFill="1" applyAlignment="1">
      <alignment horizontal="center"/>
    </xf>
    <xf numFmtId="3" fontId="4" fillId="12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9" fontId="5" fillId="7" borderId="1" xfId="0" applyNumberFormat="1" applyFont="1" applyFill="1" applyBorder="1"/>
    <xf numFmtId="9" fontId="5" fillId="6" borderId="1" xfId="0" applyNumberFormat="1" applyFont="1" applyFill="1" applyBorder="1"/>
    <xf numFmtId="9" fontId="5" fillId="3" borderId="1" xfId="0" applyNumberFormat="1" applyFont="1" applyFill="1" applyBorder="1"/>
    <xf numFmtId="2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67" fontId="0" fillId="0" borderId="0" xfId="0" applyNumberFormat="1"/>
    <xf numFmtId="167" fontId="7" fillId="14" borderId="2" xfId="1" applyNumberFormat="1" applyFont="1" applyFill="1" applyBorder="1"/>
    <xf numFmtId="167" fontId="7" fillId="14" borderId="0" xfId="1" applyNumberFormat="1" applyFont="1" applyFill="1" applyBorder="1"/>
    <xf numFmtId="9" fontId="8" fillId="13" borderId="0" xfId="0" applyNumberFormat="1" applyFont="1" applyFill="1" applyBorder="1"/>
    <xf numFmtId="3" fontId="0" fillId="12" borderId="0" xfId="0" applyNumberFormat="1" applyFill="1"/>
    <xf numFmtId="0" fontId="0" fillId="8" borderId="6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8" borderId="0" xfId="0" applyFill="1"/>
    <xf numFmtId="165" fontId="4" fillId="0" borderId="6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" fillId="15" borderId="0" xfId="0" applyFont="1" applyFill="1" applyAlignment="1">
      <alignment horizontal="center"/>
    </xf>
    <xf numFmtId="165" fontId="9" fillId="15" borderId="0" xfId="0" applyNumberFormat="1" applyFont="1" applyFill="1"/>
    <xf numFmtId="165" fontId="9" fillId="15" borderId="0" xfId="0" applyNumberFormat="1" applyFont="1" applyFill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2" fillId="5" borderId="13" xfId="0" applyNumberFormat="1" applyFont="1" applyFill="1" applyBorder="1" applyAlignment="1">
      <alignment horizontal="center"/>
    </xf>
    <xf numFmtId="0" fontId="0" fillId="11" borderId="0" xfId="0" applyFill="1"/>
    <xf numFmtId="0" fontId="0" fillId="10" borderId="0" xfId="0" applyFill="1"/>
    <xf numFmtId="0" fontId="0" fillId="5" borderId="0" xfId="0" applyFill="1" applyAlignment="1">
      <alignment horizontal="center"/>
    </xf>
    <xf numFmtId="3" fontId="0" fillId="5" borderId="0" xfId="0" applyNumberFormat="1" applyFill="1"/>
    <xf numFmtId="0" fontId="0" fillId="6" borderId="1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6" borderId="11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AB2014%20(yrs%202014-2016)/Product%20NPV%20AB2014%20received%207-9-13%20VERSION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AB2014%20(yrs%202014-2016)/Monthly%20Adherence%20Curves%20Raw%20&amp;%20Adjus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 Summary"/>
      <sheetName val="NPV SHARING POLICIES"/>
      <sheetName val="NPV2014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Notes"/>
      <sheetName val="Sheet1"/>
      <sheetName val="Fosamax"/>
      <sheetName val="Fosamax Plus D"/>
      <sheetName val="Fosamax Total"/>
    </sheetNames>
    <sheetDataSet>
      <sheetData sheetId="0"/>
      <sheetData sheetId="1">
        <row r="26">
          <cell r="D26">
            <v>1341.8786437759854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RULES"/>
      <sheetName val="Raw Curves"/>
      <sheetName val="Adjusted Curves"/>
    </sheetNames>
    <sheetDataSet>
      <sheetData sheetId="0"/>
      <sheetData sheetId="1"/>
      <sheetData sheetId="2">
        <row r="31">
          <cell r="C31">
            <v>1</v>
          </cell>
          <cell r="D31">
            <v>0.90610552129666766</v>
          </cell>
          <cell r="E31">
            <v>0.66474626792906999</v>
          </cell>
          <cell r="F31">
            <v>0.64124164902099534</v>
          </cell>
          <cell r="G31">
            <v>0.54117698347402432</v>
          </cell>
          <cell r="H31">
            <v>0.51025933185167127</v>
          </cell>
          <cell r="I31">
            <v>0.48547932267442784</v>
          </cell>
          <cell r="J31">
            <v>0.48005362409561342</v>
          </cell>
          <cell r="K31">
            <v>0.45523186819788147</v>
          </cell>
          <cell r="L31">
            <v>0.43928313237780964</v>
          </cell>
          <cell r="M31">
            <v>0.42066745282380119</v>
          </cell>
          <cell r="N31">
            <v>0.39950949995149343</v>
          </cell>
          <cell r="O31">
            <v>0.39093144977203637</v>
          </cell>
          <cell r="P31">
            <v>0.38291069585435045</v>
          </cell>
          <cell r="Q31">
            <v>0.38076321767921684</v>
          </cell>
          <cell r="R31">
            <v>0.37171614851418178</v>
          </cell>
          <cell r="S31">
            <v>0.37270488492172443</v>
          </cell>
          <cell r="T31">
            <v>0.36774932743560501</v>
          </cell>
          <cell r="U31">
            <v>0.35839558256737353</v>
          </cell>
          <cell r="V31">
            <v>0.35426123129529563</v>
          </cell>
          <cell r="W31">
            <v>0.34211474253910101</v>
          </cell>
          <cell r="X31">
            <v>0.34238762623392033</v>
          </cell>
          <cell r="Y31">
            <v>0.33485906539725552</v>
          </cell>
          <cell r="Z31">
            <v>0.32131583307677547</v>
          </cell>
          <cell r="AA31">
            <v>0.32349067713152857</v>
          </cell>
          <cell r="AB31">
            <v>0.30974679620133722</v>
          </cell>
          <cell r="AC31">
            <v>0.30422886021404322</v>
          </cell>
          <cell r="AD31">
            <v>0.30178926030046821</v>
          </cell>
          <cell r="AE31">
            <v>0.29355912461272771</v>
          </cell>
          <cell r="AF31">
            <v>0.29311976616354662</v>
          </cell>
          <cell r="AG31">
            <v>0.28546484462963512</v>
          </cell>
          <cell r="AH31">
            <v>0.28257423318515756</v>
          </cell>
          <cell r="AI31">
            <v>0.27769204186745183</v>
          </cell>
          <cell r="AJ31">
            <v>0.26899216431934214</v>
          </cell>
          <cell r="AK31">
            <v>0.22542894965502608</v>
          </cell>
          <cell r="AL31">
            <v>0.1535059779957855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0" sqref="A20"/>
    </sheetView>
  </sheetViews>
  <sheetFormatPr defaultRowHeight="15" x14ac:dyDescent="0.25"/>
  <cols>
    <col min="1" max="1" width="9.85546875" customWidth="1"/>
  </cols>
  <sheetData>
    <row r="1" spans="1:1" x14ac:dyDescent="0.25">
      <c r="A1" t="s">
        <v>118</v>
      </c>
    </row>
    <row r="3" spans="1:1" x14ac:dyDescent="0.25">
      <c r="A3" t="s">
        <v>119</v>
      </c>
    </row>
    <row r="4" spans="1:1" x14ac:dyDescent="0.25">
      <c r="A4" t="s">
        <v>120</v>
      </c>
    </row>
    <row r="5" spans="1:1" x14ac:dyDescent="0.25">
      <c r="A5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2" spans="1:1" x14ac:dyDescent="0.25">
      <c r="A12" t="s">
        <v>125</v>
      </c>
    </row>
    <row r="13" spans="1:1" x14ac:dyDescent="0.25">
      <c r="A13" t="s">
        <v>126</v>
      </c>
    </row>
    <row r="15" spans="1:1" x14ac:dyDescent="0.25">
      <c r="A15" t="s">
        <v>127</v>
      </c>
    </row>
    <row r="16" spans="1:1" x14ac:dyDescent="0.25">
      <c r="A16" t="s">
        <v>128</v>
      </c>
    </row>
    <row r="17" spans="1:1" x14ac:dyDescent="0.25">
      <c r="A17" t="s">
        <v>129</v>
      </c>
    </row>
    <row r="18" spans="1:1" x14ac:dyDescent="0.25">
      <c r="A18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tabSelected="1" workbookViewId="0">
      <selection activeCell="I36" sqref="I36"/>
    </sheetView>
  </sheetViews>
  <sheetFormatPr defaultRowHeight="15" x14ac:dyDescent="0.25"/>
  <cols>
    <col min="2" max="2" width="23.7109375" customWidth="1"/>
    <col min="3" max="3" width="13.5703125" customWidth="1"/>
    <col min="4" max="4" width="13.5703125" style="1" customWidth="1"/>
    <col min="6" max="6" width="17.7109375" customWidth="1"/>
    <col min="7" max="7" width="24.140625" customWidth="1"/>
    <col min="8" max="8" width="23.5703125" customWidth="1"/>
    <col min="9" max="9" width="21" customWidth="1"/>
    <col min="10" max="10" width="9.85546875" bestFit="1" customWidth="1"/>
    <col min="11" max="11" width="10.85546875" bestFit="1" customWidth="1"/>
  </cols>
  <sheetData>
    <row r="2" spans="2:11" x14ac:dyDescent="0.25">
      <c r="B2" t="s">
        <v>1</v>
      </c>
      <c r="C2" s="1">
        <v>8</v>
      </c>
      <c r="F2" s="1"/>
      <c r="G2" s="71" t="s">
        <v>117</v>
      </c>
      <c r="H2" s="71"/>
    </row>
    <row r="3" spans="2:11" ht="31.5" customHeight="1" x14ac:dyDescent="0.25">
      <c r="B3" t="s">
        <v>2</v>
      </c>
      <c r="C3" s="1">
        <f>C2/4</f>
        <v>2</v>
      </c>
      <c r="F3" s="54" t="s">
        <v>102</v>
      </c>
      <c r="G3" s="64" t="s">
        <v>131</v>
      </c>
      <c r="H3" s="65" t="s">
        <v>132</v>
      </c>
      <c r="I3" s="65" t="s">
        <v>133</v>
      </c>
      <c r="J3" s="5"/>
    </row>
    <row r="4" spans="2:11" ht="16.5" customHeight="1" x14ac:dyDescent="0.25">
      <c r="B4" t="s">
        <v>3</v>
      </c>
      <c r="C4" s="1">
        <f>(0.5)^(1/C3)</f>
        <v>0.70710678118654757</v>
      </c>
      <c r="F4" s="55">
        <v>2014</v>
      </c>
      <c r="G4" s="58">
        <f>'S1 - $24MM Calculation'!R66</f>
        <v>18849566.325045668</v>
      </c>
      <c r="H4" s="43">
        <f>'S2 - $30MM Calculation'!R78</f>
        <v>19424265.308253281</v>
      </c>
      <c r="I4" s="43">
        <f>H4-G4</f>
        <v>574698.98320761323</v>
      </c>
    </row>
    <row r="5" spans="2:11" ht="16.5" customHeight="1" x14ac:dyDescent="0.25">
      <c r="B5" s="1" t="s">
        <v>5</v>
      </c>
      <c r="C5" s="1">
        <v>0.39</v>
      </c>
      <c r="F5" s="55">
        <v>2015</v>
      </c>
      <c r="G5" s="58">
        <f>'S1 - $24MM Calculation'!R67</f>
        <v>31884628.668190315</v>
      </c>
      <c r="H5" s="43">
        <f>'S2 - $30MM Calculation'!R79</f>
        <v>33204777.688893482</v>
      </c>
      <c r="I5" s="43">
        <f t="shared" ref="I5:I8" si="0">H5-G5</f>
        <v>1320149.0207031667</v>
      </c>
      <c r="K5" s="3"/>
    </row>
    <row r="6" spans="2:11" ht="16.5" customHeight="1" x14ac:dyDescent="0.25">
      <c r="B6" t="s">
        <v>6</v>
      </c>
      <c r="C6" s="7">
        <f>'[1] Summary'!$D$26</f>
        <v>1341.8786437759854</v>
      </c>
      <c r="F6" s="55">
        <v>2016</v>
      </c>
      <c r="G6" s="58">
        <f>'S1 - $24MM Calculation'!R68</f>
        <v>24300343.509391367</v>
      </c>
      <c r="H6" s="43">
        <f>'S2 - $30MM Calculation'!R80</f>
        <v>25299178.142695423</v>
      </c>
      <c r="I6" s="43">
        <f t="shared" si="0"/>
        <v>998834.63330405578</v>
      </c>
      <c r="K6" s="3"/>
    </row>
    <row r="7" spans="2:11" ht="16.5" customHeight="1" x14ac:dyDescent="0.25">
      <c r="F7" s="55" t="s">
        <v>116</v>
      </c>
      <c r="G7" s="58">
        <f>'S1 - $24MM Calculation'!R69</f>
        <v>12805329.740704458</v>
      </c>
      <c r="H7" s="43">
        <f>'S2 - $30MM Calculation'!R81</f>
        <v>13407732.330671242</v>
      </c>
      <c r="I7" s="43">
        <f t="shared" si="0"/>
        <v>602402.5899667833</v>
      </c>
      <c r="K7" s="3"/>
    </row>
    <row r="8" spans="2:11" ht="16.5" customHeight="1" x14ac:dyDescent="0.25">
      <c r="B8" s="1" t="s">
        <v>0</v>
      </c>
      <c r="C8" s="1" t="s">
        <v>4</v>
      </c>
      <c r="F8" s="56" t="s">
        <v>104</v>
      </c>
      <c r="G8" s="59">
        <f>SUM(G4:G7)</f>
        <v>87839868.243331805</v>
      </c>
      <c r="H8" s="57">
        <f>SUM(H4:H7)</f>
        <v>91335953.470513418</v>
      </c>
      <c r="I8" s="57">
        <f t="shared" si="0"/>
        <v>3496085.2271816134</v>
      </c>
      <c r="K8" s="3"/>
    </row>
    <row r="9" spans="2:11" x14ac:dyDescent="0.25">
      <c r="B9" s="1">
        <v>0</v>
      </c>
      <c r="C9" s="2">
        <f>$C$4^B9</f>
        <v>1</v>
      </c>
      <c r="D9" s="1" t="s">
        <v>105</v>
      </c>
      <c r="K9" s="3"/>
    </row>
    <row r="10" spans="2:11" x14ac:dyDescent="0.25">
      <c r="B10" s="1">
        <v>1</v>
      </c>
      <c r="C10" s="2">
        <f t="shared" ref="C10:C57" si="1">$C$4^B10</f>
        <v>0.70710678118654757</v>
      </c>
      <c r="D10" s="2">
        <f>C9-C10</f>
        <v>0.29289321881345243</v>
      </c>
      <c r="F10" s="66" t="s">
        <v>134</v>
      </c>
      <c r="G10" s="66"/>
      <c r="K10" s="3"/>
    </row>
    <row r="11" spans="2:11" x14ac:dyDescent="0.25">
      <c r="B11" s="1">
        <v>2</v>
      </c>
      <c r="C11" s="2">
        <f t="shared" si="1"/>
        <v>0.50000000000000011</v>
      </c>
      <c r="D11" s="2">
        <f t="shared" ref="D11:D57" si="2">C10-C11</f>
        <v>0.20710678118654746</v>
      </c>
      <c r="F11" s="66">
        <v>2014</v>
      </c>
      <c r="G11" s="66">
        <v>2.8462694130769273</v>
      </c>
    </row>
    <row r="12" spans="2:11" x14ac:dyDescent="0.25">
      <c r="B12" s="1">
        <v>3</v>
      </c>
      <c r="C12" s="2">
        <f t="shared" si="1"/>
        <v>0.35355339059327384</v>
      </c>
      <c r="D12" s="2">
        <f t="shared" si="2"/>
        <v>0.14644660940672627</v>
      </c>
      <c r="F12" s="66">
        <v>2015</v>
      </c>
      <c r="G12" s="66">
        <v>2.7599092849870228</v>
      </c>
    </row>
    <row r="13" spans="2:11" x14ac:dyDescent="0.25">
      <c r="B13" s="1">
        <v>4</v>
      </c>
      <c r="C13" s="2">
        <f t="shared" si="1"/>
        <v>0.25000000000000011</v>
      </c>
      <c r="D13" s="2">
        <f t="shared" si="2"/>
        <v>0.10355339059327373</v>
      </c>
      <c r="F13" s="66">
        <v>2016</v>
      </c>
      <c r="G13" s="66">
        <v>2.6097327281023004</v>
      </c>
    </row>
    <row r="14" spans="2:11" x14ac:dyDescent="0.25">
      <c r="B14" s="1">
        <v>5</v>
      </c>
      <c r="C14" s="2">
        <f t="shared" si="1"/>
        <v>0.17677669529663698</v>
      </c>
      <c r="D14" s="2">
        <f t="shared" si="2"/>
        <v>7.3223304703363135E-2</v>
      </c>
      <c r="F14" s="55" t="s">
        <v>116</v>
      </c>
      <c r="G14" s="66">
        <f>G13</f>
        <v>2.6097327281023004</v>
      </c>
    </row>
    <row r="15" spans="2:11" x14ac:dyDescent="0.25">
      <c r="B15" s="1">
        <v>6</v>
      </c>
      <c r="C15" s="2">
        <f t="shared" si="1"/>
        <v>0.12500000000000008</v>
      </c>
      <c r="D15" s="2">
        <f t="shared" si="2"/>
        <v>5.1776695296636893E-2</v>
      </c>
    </row>
    <row r="16" spans="2:11" x14ac:dyDescent="0.25">
      <c r="B16" s="1">
        <v>7</v>
      </c>
      <c r="C16" s="2">
        <f t="shared" si="1"/>
        <v>8.8388347648318502E-2</v>
      </c>
      <c r="D16" s="2">
        <f t="shared" si="2"/>
        <v>3.6611652351681581E-2</v>
      </c>
    </row>
    <row r="17" spans="2:9" x14ac:dyDescent="0.25">
      <c r="B17" s="1">
        <v>8</v>
      </c>
      <c r="C17" s="2">
        <f t="shared" si="1"/>
        <v>6.2500000000000056E-2</v>
      </c>
      <c r="D17" s="2">
        <f t="shared" si="2"/>
        <v>2.5888347648318447E-2</v>
      </c>
      <c r="F17" s="66"/>
      <c r="G17" s="71" t="s">
        <v>135</v>
      </c>
      <c r="H17" s="71"/>
    </row>
    <row r="18" spans="2:9" ht="29.25" customHeight="1" x14ac:dyDescent="0.25">
      <c r="B18" s="1">
        <v>9</v>
      </c>
      <c r="C18" s="2">
        <f t="shared" si="1"/>
        <v>4.4194173824159265E-2</v>
      </c>
      <c r="D18" s="2">
        <f t="shared" si="2"/>
        <v>1.8305826175840791E-2</v>
      </c>
      <c r="F18" s="54" t="s">
        <v>102</v>
      </c>
      <c r="G18" s="69" t="str">
        <f>G3</f>
        <v>Scenario 1 ($24MM)
ROI: 6 to 1</v>
      </c>
      <c r="H18" s="69" t="str">
        <f>H3</f>
        <v>Scenario 2 ($30MM)
ROI: 5 to 1</v>
      </c>
      <c r="I18" s="70" t="s">
        <v>133</v>
      </c>
    </row>
    <row r="19" spans="2:9" x14ac:dyDescent="0.25">
      <c r="B19" s="1">
        <v>10</v>
      </c>
      <c r="C19" s="2">
        <f t="shared" si="1"/>
        <v>3.1250000000000035E-2</v>
      </c>
      <c r="D19" s="2">
        <f t="shared" si="2"/>
        <v>1.294417382415923E-2</v>
      </c>
      <c r="F19" s="55">
        <v>2014</v>
      </c>
      <c r="G19" s="68">
        <f>G4*$G11</f>
        <v>53650944.080742344</v>
      </c>
      <c r="H19" s="43">
        <f>H4*$G11</f>
        <v>55286692.218372583</v>
      </c>
      <c r="I19" s="43">
        <f>H19-G19</f>
        <v>1635748.1376302391</v>
      </c>
    </row>
    <row r="20" spans="2:9" x14ac:dyDescent="0.25">
      <c r="B20" s="1">
        <v>11</v>
      </c>
      <c r="C20" s="2">
        <f t="shared" si="1"/>
        <v>2.2097086912079636E-2</v>
      </c>
      <c r="D20" s="2">
        <f t="shared" si="2"/>
        <v>9.1529130879203988E-3</v>
      </c>
      <c r="F20" s="55">
        <v>2015</v>
      </c>
      <c r="G20" s="58">
        <f t="shared" ref="G20:H22" si="3">G5*$G12</f>
        <v>87998682.709701866</v>
      </c>
      <c r="H20" s="43">
        <f t="shared" si="3"/>
        <v>91642174.249507055</v>
      </c>
      <c r="I20" s="43">
        <f t="shared" ref="I20:I23" si="4">H20-G20</f>
        <v>3643491.5398051888</v>
      </c>
    </row>
    <row r="21" spans="2:9" x14ac:dyDescent="0.25">
      <c r="B21" s="1">
        <v>12</v>
      </c>
      <c r="C21" s="2">
        <f t="shared" si="1"/>
        <v>1.5625000000000021E-2</v>
      </c>
      <c r="D21" s="2">
        <f t="shared" si="2"/>
        <v>6.4720869120796151E-3</v>
      </c>
      <c r="F21" s="55">
        <v>2016</v>
      </c>
      <c r="G21" s="58">
        <f t="shared" si="3"/>
        <v>63417401.760586962</v>
      </c>
      <c r="H21" s="43">
        <f t="shared" si="3"/>
        <v>66024093.193082616</v>
      </c>
      <c r="I21" s="43">
        <f t="shared" si="4"/>
        <v>2606691.4324956536</v>
      </c>
    </row>
    <row r="22" spans="2:9" x14ac:dyDescent="0.25">
      <c r="B22" s="1">
        <v>13</v>
      </c>
      <c r="C22" s="2">
        <f t="shared" si="1"/>
        <v>1.1048543456039821E-2</v>
      </c>
      <c r="D22" s="2">
        <f t="shared" si="2"/>
        <v>4.5764565439601994E-3</v>
      </c>
      <c r="F22" s="55" t="s">
        <v>116</v>
      </c>
      <c r="G22" s="58">
        <f t="shared" si="3"/>
        <v>33418488.11845817</v>
      </c>
      <c r="H22" s="43">
        <f t="shared" si="3"/>
        <v>34990597.872988075</v>
      </c>
      <c r="I22" s="43">
        <f t="shared" si="4"/>
        <v>1572109.7545299046</v>
      </c>
    </row>
    <row r="23" spans="2:9" x14ac:dyDescent="0.25">
      <c r="B23" s="1">
        <v>14</v>
      </c>
      <c r="C23" s="2">
        <f t="shared" si="1"/>
        <v>7.8125000000000121E-3</v>
      </c>
      <c r="D23" s="2">
        <f t="shared" si="2"/>
        <v>3.2360434560398093E-3</v>
      </c>
      <c r="F23" s="56" t="s">
        <v>104</v>
      </c>
      <c r="G23" s="59">
        <f>SUM(G19:G22)</f>
        <v>238485516.66948935</v>
      </c>
      <c r="H23" s="57">
        <f>SUM(H19:H22)</f>
        <v>247943557.53395036</v>
      </c>
      <c r="I23" s="57">
        <f t="shared" si="4"/>
        <v>9458040.8644610047</v>
      </c>
    </row>
    <row r="24" spans="2:9" x14ac:dyDescent="0.25">
      <c r="B24" s="1">
        <v>15</v>
      </c>
      <c r="C24" s="2">
        <f t="shared" si="1"/>
        <v>5.5242717280199116E-3</v>
      </c>
      <c r="D24" s="2">
        <f t="shared" si="2"/>
        <v>2.2882282719801006E-3</v>
      </c>
    </row>
    <row r="25" spans="2:9" x14ac:dyDescent="0.25">
      <c r="B25" s="1">
        <v>16</v>
      </c>
      <c r="C25" s="2">
        <f t="shared" si="1"/>
        <v>3.9062500000000069E-3</v>
      </c>
      <c r="D25" s="2">
        <f t="shared" si="2"/>
        <v>1.6180217280199046E-3</v>
      </c>
      <c r="F25" t="s">
        <v>136</v>
      </c>
      <c r="G25" s="76">
        <f>31.8/100</f>
        <v>0.318</v>
      </c>
    </row>
    <row r="26" spans="2:9" x14ac:dyDescent="0.25">
      <c r="B26" s="1">
        <v>17</v>
      </c>
      <c r="C26" s="2">
        <f t="shared" si="1"/>
        <v>2.7621358640099562E-3</v>
      </c>
      <c r="D26" s="2">
        <f t="shared" si="2"/>
        <v>1.1441141359900507E-3</v>
      </c>
    </row>
    <row r="27" spans="2:9" x14ac:dyDescent="0.25">
      <c r="B27" s="1">
        <v>18</v>
      </c>
      <c r="C27" s="2">
        <f t="shared" si="1"/>
        <v>1.9531250000000039E-3</v>
      </c>
      <c r="D27" s="2">
        <f t="shared" si="2"/>
        <v>8.0901086400995232E-4</v>
      </c>
      <c r="F27" s="67"/>
      <c r="G27" s="71" t="s">
        <v>137</v>
      </c>
      <c r="H27" s="71"/>
    </row>
    <row r="28" spans="2:9" ht="30" x14ac:dyDescent="0.25">
      <c r="B28" s="1">
        <v>19</v>
      </c>
      <c r="C28" s="2">
        <f t="shared" si="1"/>
        <v>1.3810679320049783E-3</v>
      </c>
      <c r="D28" s="2">
        <f t="shared" si="2"/>
        <v>5.7205706799502557E-4</v>
      </c>
      <c r="F28" s="64" t="s">
        <v>102</v>
      </c>
      <c r="G28" s="64" t="str">
        <f>G18</f>
        <v>Scenario 1 ($24MM)
ROI: 6 to 1</v>
      </c>
      <c r="H28" s="64" t="str">
        <f>H18</f>
        <v>Scenario 2 ($30MM)
ROI: 5 to 1</v>
      </c>
      <c r="I28" s="65" t="str">
        <f>I18</f>
        <v>Incremental ($6MM)</v>
      </c>
    </row>
    <row r="29" spans="2:9" x14ac:dyDescent="0.25">
      <c r="B29" s="1">
        <v>20</v>
      </c>
      <c r="C29" s="2">
        <f t="shared" si="1"/>
        <v>9.7656250000000217E-4</v>
      </c>
      <c r="D29" s="2">
        <f t="shared" si="2"/>
        <v>4.0450543200497616E-4</v>
      </c>
      <c r="F29" s="55">
        <v>2014</v>
      </c>
      <c r="G29" s="68">
        <f>G19*(1-$G$25)</f>
        <v>36589943.863066278</v>
      </c>
      <c r="H29" s="43">
        <f t="shared" ref="H29:I29" si="5">H19*(1-$G$25)</f>
        <v>37705524.092930101</v>
      </c>
      <c r="I29" s="43">
        <f t="shared" si="5"/>
        <v>1115580.2298638229</v>
      </c>
    </row>
    <row r="30" spans="2:9" x14ac:dyDescent="0.25">
      <c r="B30" s="1">
        <v>21</v>
      </c>
      <c r="C30" s="2">
        <f t="shared" si="1"/>
        <v>6.9053396600248938E-4</v>
      </c>
      <c r="D30" s="2">
        <f t="shared" si="2"/>
        <v>2.8602853399751279E-4</v>
      </c>
      <c r="F30" s="55">
        <v>2015</v>
      </c>
      <c r="G30" s="58">
        <f t="shared" ref="G30:I32" si="6">G20*(1-$G$25)</f>
        <v>60015101.60801667</v>
      </c>
      <c r="H30" s="43">
        <f t="shared" si="6"/>
        <v>62499962.838163808</v>
      </c>
      <c r="I30" s="43">
        <f t="shared" si="6"/>
        <v>2484861.2301471387</v>
      </c>
    </row>
    <row r="31" spans="2:9" x14ac:dyDescent="0.25">
      <c r="B31" s="1">
        <v>22</v>
      </c>
      <c r="C31" s="2">
        <f t="shared" si="1"/>
        <v>4.8828125000000119E-4</v>
      </c>
      <c r="D31" s="2">
        <f t="shared" si="2"/>
        <v>2.0225271600248819E-4</v>
      </c>
      <c r="F31" s="55">
        <v>2016</v>
      </c>
      <c r="G31" s="58">
        <f t="shared" si="6"/>
        <v>43250668.000720307</v>
      </c>
      <c r="H31" s="43">
        <f t="shared" si="6"/>
        <v>45028431.557682343</v>
      </c>
      <c r="I31" s="43">
        <f t="shared" si="6"/>
        <v>1777763.5569620356</v>
      </c>
    </row>
    <row r="32" spans="2:9" x14ac:dyDescent="0.25">
      <c r="B32" s="1">
        <v>23</v>
      </c>
      <c r="C32" s="2">
        <f t="shared" si="1"/>
        <v>3.4526698300124475E-4</v>
      </c>
      <c r="D32" s="2">
        <f t="shared" si="2"/>
        <v>1.4301426699875645E-4</v>
      </c>
      <c r="F32" s="55" t="s">
        <v>116</v>
      </c>
      <c r="G32" s="58">
        <f t="shared" si="6"/>
        <v>22791408.89678847</v>
      </c>
      <c r="H32" s="43">
        <f t="shared" si="6"/>
        <v>23863587.749377865</v>
      </c>
      <c r="I32" s="43">
        <f t="shared" si="6"/>
        <v>1072178.8525893949</v>
      </c>
    </row>
    <row r="33" spans="2:9" x14ac:dyDescent="0.25">
      <c r="B33" s="1">
        <v>24</v>
      </c>
      <c r="C33" s="2">
        <f t="shared" si="1"/>
        <v>2.4414062500000065E-4</v>
      </c>
      <c r="D33" s="2">
        <f t="shared" si="2"/>
        <v>1.0112635800124409E-4</v>
      </c>
      <c r="F33" s="56" t="s">
        <v>104</v>
      </c>
      <c r="G33" s="59">
        <f>SUM(G29:G32)</f>
        <v>162647122.36859173</v>
      </c>
      <c r="H33" s="57">
        <f>SUM(H29:H32)</f>
        <v>169097506.23815411</v>
      </c>
      <c r="I33" s="57">
        <f t="shared" ref="I33" si="7">H33-G33</f>
        <v>6450383.8695623875</v>
      </c>
    </row>
    <row r="34" spans="2:9" x14ac:dyDescent="0.25">
      <c r="B34" s="1">
        <v>25</v>
      </c>
      <c r="C34" s="2">
        <f t="shared" si="1"/>
        <v>1.7263349150062243E-4</v>
      </c>
      <c r="D34" s="2">
        <f t="shared" si="2"/>
        <v>7.1507133499378224E-5</v>
      </c>
    </row>
    <row r="35" spans="2:9" x14ac:dyDescent="0.25">
      <c r="B35" s="1">
        <v>26</v>
      </c>
      <c r="C35" s="2">
        <f t="shared" si="1"/>
        <v>1.2207031250000035E-4</v>
      </c>
      <c r="D35" s="2">
        <f t="shared" si="2"/>
        <v>5.0563179000622074E-5</v>
      </c>
    </row>
    <row r="36" spans="2:9" x14ac:dyDescent="0.25">
      <c r="B36" s="1">
        <v>27</v>
      </c>
      <c r="C36" s="2">
        <f t="shared" si="1"/>
        <v>8.6316745750311227E-5</v>
      </c>
      <c r="D36" s="2">
        <f t="shared" si="2"/>
        <v>3.5753566749689125E-5</v>
      </c>
    </row>
    <row r="37" spans="2:9" x14ac:dyDescent="0.25">
      <c r="B37" s="1">
        <v>28</v>
      </c>
      <c r="C37" s="2">
        <f t="shared" si="1"/>
        <v>6.103515625000019E-5</v>
      </c>
      <c r="D37" s="2">
        <f t="shared" si="2"/>
        <v>2.5281589500311037E-5</v>
      </c>
    </row>
    <row r="38" spans="2:9" x14ac:dyDescent="0.25">
      <c r="B38" s="1">
        <v>29</v>
      </c>
      <c r="C38" s="2">
        <f t="shared" si="1"/>
        <v>4.3158372875155627E-5</v>
      </c>
      <c r="D38" s="2">
        <f t="shared" si="2"/>
        <v>1.7876783374844563E-5</v>
      </c>
    </row>
    <row r="39" spans="2:9" x14ac:dyDescent="0.25">
      <c r="B39" s="1">
        <v>30</v>
      </c>
      <c r="C39" s="2">
        <f t="shared" si="1"/>
        <v>3.0517578125000102E-5</v>
      </c>
      <c r="D39" s="2">
        <f t="shared" si="2"/>
        <v>1.2640794750155525E-5</v>
      </c>
    </row>
    <row r="40" spans="2:9" x14ac:dyDescent="0.25">
      <c r="B40" s="1">
        <v>31</v>
      </c>
      <c r="C40" s="2">
        <f t="shared" si="1"/>
        <v>2.1579186437577817E-5</v>
      </c>
      <c r="D40" s="2">
        <f t="shared" si="2"/>
        <v>8.9383916874222847E-6</v>
      </c>
    </row>
    <row r="41" spans="2:9" x14ac:dyDescent="0.25">
      <c r="B41" s="1">
        <v>32</v>
      </c>
      <c r="C41" s="2">
        <f t="shared" si="1"/>
        <v>1.5258789062500054E-5</v>
      </c>
      <c r="D41" s="2">
        <f t="shared" si="2"/>
        <v>6.3203973750777627E-6</v>
      </c>
    </row>
    <row r="42" spans="2:9" x14ac:dyDescent="0.25">
      <c r="B42" s="1">
        <v>33</v>
      </c>
      <c r="C42" s="2">
        <f t="shared" si="1"/>
        <v>1.0789593218788912E-5</v>
      </c>
      <c r="D42" s="2">
        <f t="shared" si="2"/>
        <v>4.4691958437111424E-6</v>
      </c>
    </row>
    <row r="43" spans="2:9" x14ac:dyDescent="0.25">
      <c r="B43" s="1">
        <v>34</v>
      </c>
      <c r="C43" s="2">
        <f t="shared" si="1"/>
        <v>7.6293945312500288E-6</v>
      </c>
      <c r="D43" s="2">
        <f t="shared" si="2"/>
        <v>3.160198687538883E-6</v>
      </c>
    </row>
    <row r="44" spans="2:9" x14ac:dyDescent="0.25">
      <c r="B44" s="1">
        <v>35</v>
      </c>
      <c r="C44" s="2">
        <f t="shared" si="1"/>
        <v>5.3947966093944568E-6</v>
      </c>
      <c r="D44" s="2">
        <f t="shared" si="2"/>
        <v>2.234597921855572E-6</v>
      </c>
    </row>
    <row r="45" spans="2:9" x14ac:dyDescent="0.25">
      <c r="B45" s="1">
        <v>36</v>
      </c>
      <c r="C45" s="2">
        <f t="shared" si="1"/>
        <v>3.8146972656250152E-6</v>
      </c>
      <c r="D45" s="2">
        <f t="shared" si="2"/>
        <v>1.5800993437694415E-6</v>
      </c>
    </row>
    <row r="46" spans="2:9" x14ac:dyDescent="0.25">
      <c r="B46" s="1">
        <v>37</v>
      </c>
      <c r="C46" s="2">
        <f t="shared" si="1"/>
        <v>2.6973983046972292E-6</v>
      </c>
      <c r="D46" s="2">
        <f t="shared" si="2"/>
        <v>1.117298960927786E-6</v>
      </c>
    </row>
    <row r="47" spans="2:9" x14ac:dyDescent="0.25">
      <c r="B47" s="1">
        <v>38</v>
      </c>
      <c r="C47" s="2">
        <f t="shared" si="1"/>
        <v>1.907348632812508E-6</v>
      </c>
      <c r="D47" s="2">
        <f t="shared" si="2"/>
        <v>7.9004967188472118E-7</v>
      </c>
    </row>
    <row r="48" spans="2:9" x14ac:dyDescent="0.25">
      <c r="B48" s="1">
        <v>39</v>
      </c>
      <c r="C48" s="2">
        <f t="shared" si="1"/>
        <v>1.3486991523486148E-6</v>
      </c>
      <c r="D48" s="2">
        <f t="shared" si="2"/>
        <v>5.5864948046389322E-7</v>
      </c>
    </row>
    <row r="49" spans="2:4" x14ac:dyDescent="0.25">
      <c r="B49" s="1">
        <v>40</v>
      </c>
      <c r="C49" s="2">
        <f t="shared" si="1"/>
        <v>9.5367431640625424E-7</v>
      </c>
      <c r="D49" s="2">
        <f t="shared" si="2"/>
        <v>3.9502483594236059E-7</v>
      </c>
    </row>
    <row r="50" spans="2:4" x14ac:dyDescent="0.25">
      <c r="B50" s="1">
        <v>41</v>
      </c>
      <c r="C50" s="2">
        <f t="shared" si="1"/>
        <v>6.7434957617430763E-7</v>
      </c>
      <c r="D50" s="2">
        <f t="shared" si="2"/>
        <v>2.7932474023194661E-7</v>
      </c>
    </row>
    <row r="51" spans="2:4" x14ac:dyDescent="0.25">
      <c r="B51" s="1">
        <v>42</v>
      </c>
      <c r="C51" s="2">
        <f t="shared" si="1"/>
        <v>4.7683715820312722E-7</v>
      </c>
      <c r="D51" s="2">
        <f t="shared" si="2"/>
        <v>1.975124179711804E-7</v>
      </c>
    </row>
    <row r="52" spans="2:4" x14ac:dyDescent="0.25">
      <c r="B52" s="1">
        <v>43</v>
      </c>
      <c r="C52" s="2">
        <f t="shared" si="1"/>
        <v>3.3717478808715387E-7</v>
      </c>
      <c r="D52" s="2">
        <f t="shared" si="2"/>
        <v>1.3966237011597336E-7</v>
      </c>
    </row>
    <row r="53" spans="2:4" x14ac:dyDescent="0.25">
      <c r="B53" s="1">
        <v>44</v>
      </c>
      <c r="C53" s="2">
        <f t="shared" si="1"/>
        <v>2.3841857910156366E-7</v>
      </c>
      <c r="D53" s="2">
        <f t="shared" si="2"/>
        <v>9.8756208985590201E-8</v>
      </c>
    </row>
    <row r="54" spans="2:4" x14ac:dyDescent="0.25">
      <c r="B54" s="1">
        <v>45</v>
      </c>
      <c r="C54" s="2">
        <f t="shared" si="1"/>
        <v>1.6858739404357699E-7</v>
      </c>
      <c r="D54" s="2">
        <f t="shared" si="2"/>
        <v>6.9831185057986679E-8</v>
      </c>
    </row>
    <row r="55" spans="2:4" x14ac:dyDescent="0.25">
      <c r="B55" s="1">
        <v>46</v>
      </c>
      <c r="C55" s="2">
        <f t="shared" si="1"/>
        <v>1.1920928955078186E-7</v>
      </c>
      <c r="D55" s="2">
        <f t="shared" si="2"/>
        <v>4.9378104492795127E-8</v>
      </c>
    </row>
    <row r="56" spans="2:4" x14ac:dyDescent="0.25">
      <c r="B56" s="1">
        <v>47</v>
      </c>
      <c r="C56" s="2">
        <f t="shared" si="1"/>
        <v>8.4293697021788506E-8</v>
      </c>
      <c r="D56" s="2">
        <f t="shared" si="2"/>
        <v>3.4915592528993353E-8</v>
      </c>
    </row>
    <row r="57" spans="2:4" x14ac:dyDescent="0.25">
      <c r="B57" s="1">
        <v>48</v>
      </c>
      <c r="C57" s="2">
        <f t="shared" si="1"/>
        <v>5.9604644775390943E-8</v>
      </c>
      <c r="D57" s="2">
        <f t="shared" si="2"/>
        <v>2.4689052246397563E-8</v>
      </c>
    </row>
  </sheetData>
  <mergeCells count="3">
    <mergeCell ref="G2:H2"/>
    <mergeCell ref="G17:H17"/>
    <mergeCell ref="G27:H2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topLeftCell="O1" workbookViewId="0">
      <selection activeCell="BD58" sqref="BD58"/>
    </sheetView>
  </sheetViews>
  <sheetFormatPr defaultRowHeight="15" x14ac:dyDescent="0.25"/>
  <cols>
    <col min="1" max="1" width="7.5703125" customWidth="1"/>
    <col min="2" max="49" width="3.42578125" customWidth="1"/>
    <col min="50" max="50" width="10.140625" customWidth="1"/>
    <col min="51" max="51" width="10.85546875" customWidth="1"/>
    <col min="52" max="53" width="10.7109375" customWidth="1"/>
  </cols>
  <sheetData>
    <row r="1" spans="1:57" x14ac:dyDescent="0.25">
      <c r="B1" s="72" t="s">
        <v>21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 t="s">
        <v>22</v>
      </c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 t="s">
        <v>23</v>
      </c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7" x14ac:dyDescent="0.25">
      <c r="A2" t="s">
        <v>8</v>
      </c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10">
        <v>40</v>
      </c>
      <c r="AQ2" s="10">
        <v>41</v>
      </c>
      <c r="AR2" s="10">
        <v>42</v>
      </c>
      <c r="AS2" s="10">
        <v>43</v>
      </c>
      <c r="AT2" s="10">
        <v>44</v>
      </c>
      <c r="AU2" s="10">
        <v>45</v>
      </c>
      <c r="AV2" s="10">
        <v>46</v>
      </c>
      <c r="AW2" s="10">
        <v>47</v>
      </c>
      <c r="AX2" s="9" t="s">
        <v>24</v>
      </c>
      <c r="AY2" s="9" t="s">
        <v>25</v>
      </c>
      <c r="AZ2" s="9" t="s">
        <v>26</v>
      </c>
      <c r="BA2" s="9" t="s">
        <v>88</v>
      </c>
      <c r="BB2" s="34" t="s">
        <v>85</v>
      </c>
      <c r="BC2" s="34" t="s">
        <v>86</v>
      </c>
      <c r="BD2" s="34" t="s">
        <v>87</v>
      </c>
      <c r="BE2" s="34" t="s">
        <v>89</v>
      </c>
    </row>
    <row r="3" spans="1:57" x14ac:dyDescent="0.25">
      <c r="A3" t="s">
        <v>9</v>
      </c>
      <c r="B3" s="30">
        <f>'[2]Adjusted Curves'!C31</f>
        <v>1</v>
      </c>
      <c r="C3" s="30">
        <f>'[2]Adjusted Curves'!D31</f>
        <v>0.90610552129666766</v>
      </c>
      <c r="D3" s="30">
        <f>'[2]Adjusted Curves'!E31</f>
        <v>0.66474626792906999</v>
      </c>
      <c r="E3" s="30">
        <f>'[2]Adjusted Curves'!F31</f>
        <v>0.64124164902099534</v>
      </c>
      <c r="F3" s="30">
        <f>'[2]Adjusted Curves'!G31</f>
        <v>0.54117698347402432</v>
      </c>
      <c r="G3" s="30">
        <f>'[2]Adjusted Curves'!H31</f>
        <v>0.51025933185167127</v>
      </c>
      <c r="H3" s="30">
        <f>'[2]Adjusted Curves'!I31</f>
        <v>0.48547932267442784</v>
      </c>
      <c r="I3" s="30">
        <f>'[2]Adjusted Curves'!J31</f>
        <v>0.48005362409561342</v>
      </c>
      <c r="J3" s="30">
        <f>'[2]Adjusted Curves'!K31</f>
        <v>0.45523186819788147</v>
      </c>
      <c r="K3" s="30">
        <f>'[2]Adjusted Curves'!L31</f>
        <v>0.43928313237780964</v>
      </c>
      <c r="L3" s="30">
        <f>'[2]Adjusted Curves'!M31</f>
        <v>0.42066745282380119</v>
      </c>
      <c r="M3" s="30">
        <f>'[2]Adjusted Curves'!N31</f>
        <v>0.39950949995149343</v>
      </c>
      <c r="N3" s="31">
        <f>'[2]Adjusted Curves'!O31</f>
        <v>0.39093144977203637</v>
      </c>
      <c r="O3" s="31">
        <f>'[2]Adjusted Curves'!P31</f>
        <v>0.38291069585435045</v>
      </c>
      <c r="P3" s="31">
        <f>'[2]Adjusted Curves'!Q31</f>
        <v>0.38076321767921684</v>
      </c>
      <c r="Q3" s="31">
        <f>'[2]Adjusted Curves'!R31</f>
        <v>0.37171614851418178</v>
      </c>
      <c r="R3" s="31">
        <f>'[2]Adjusted Curves'!S31</f>
        <v>0.37270488492172443</v>
      </c>
      <c r="S3" s="31">
        <f>'[2]Adjusted Curves'!T31</f>
        <v>0.36774932743560501</v>
      </c>
      <c r="T3" s="31">
        <f>'[2]Adjusted Curves'!U31</f>
        <v>0.35839558256737353</v>
      </c>
      <c r="U3" s="31">
        <f>'[2]Adjusted Curves'!V31</f>
        <v>0.35426123129529563</v>
      </c>
      <c r="V3" s="31">
        <f>'[2]Adjusted Curves'!W31</f>
        <v>0.34211474253910101</v>
      </c>
      <c r="W3" s="31">
        <f>'[2]Adjusted Curves'!X31</f>
        <v>0.34238762623392033</v>
      </c>
      <c r="X3" s="31">
        <f>'[2]Adjusted Curves'!Y31</f>
        <v>0.33485906539725552</v>
      </c>
      <c r="Y3" s="31">
        <f>'[2]Adjusted Curves'!Z31</f>
        <v>0.32131583307677547</v>
      </c>
      <c r="Z3" s="32">
        <f>'[2]Adjusted Curves'!AA31</f>
        <v>0.32349067713152857</v>
      </c>
      <c r="AA3" s="32">
        <f>'[2]Adjusted Curves'!AB31</f>
        <v>0.30974679620133722</v>
      </c>
      <c r="AB3" s="32">
        <f>'[2]Adjusted Curves'!AC31</f>
        <v>0.30422886021404322</v>
      </c>
      <c r="AC3" s="32">
        <f>'[2]Adjusted Curves'!AD31</f>
        <v>0.30178926030046821</v>
      </c>
      <c r="AD3" s="32">
        <f>'[2]Adjusted Curves'!AE31</f>
        <v>0.29355912461272771</v>
      </c>
      <c r="AE3" s="32">
        <f>'[2]Adjusted Curves'!AF31</f>
        <v>0.29311976616354662</v>
      </c>
      <c r="AF3" s="32">
        <f>'[2]Adjusted Curves'!AG31</f>
        <v>0.28546484462963512</v>
      </c>
      <c r="AG3" s="32">
        <f>'[2]Adjusted Curves'!AH31</f>
        <v>0.28257423318515756</v>
      </c>
      <c r="AH3" s="32">
        <f>'[2]Adjusted Curves'!AI31</f>
        <v>0.27769204186745183</v>
      </c>
      <c r="AI3" s="32">
        <f>'[2]Adjusted Curves'!AJ31</f>
        <v>0.26899216431934214</v>
      </c>
      <c r="AJ3" s="32">
        <f>'[2]Adjusted Curves'!AK31</f>
        <v>0.22542894965502608</v>
      </c>
      <c r="AK3" s="32">
        <f>'[2]Adjusted Curves'!AL31</f>
        <v>0.1535059779957855</v>
      </c>
      <c r="AL3" s="38">
        <v>0</v>
      </c>
      <c r="AM3" s="38">
        <v>0</v>
      </c>
      <c r="AN3" s="38">
        <v>0</v>
      </c>
      <c r="AO3" s="38">
        <v>0</v>
      </c>
      <c r="AP3" s="38">
        <v>0</v>
      </c>
      <c r="AQ3" s="38">
        <v>0</v>
      </c>
      <c r="AR3" s="38">
        <v>0</v>
      </c>
      <c r="AS3" s="38">
        <v>0</v>
      </c>
      <c r="AT3" s="38">
        <v>0</v>
      </c>
      <c r="AU3" s="38">
        <v>0</v>
      </c>
      <c r="AV3" s="38">
        <v>0</v>
      </c>
      <c r="AW3" s="38">
        <v>0</v>
      </c>
      <c r="AX3" s="33">
        <f t="shared" ref="AX3:AX14" si="0">SUM(B3:M3)</f>
        <v>6.943754653693456</v>
      </c>
      <c r="AY3" s="33">
        <f t="shared" ref="AY3:AY14" si="1">SUM(N3:Y3)</f>
        <v>4.3201098052868367</v>
      </c>
      <c r="AZ3" s="33">
        <f t="shared" ref="AZ3:AZ14" si="2">SUM(Z3:AK3)</f>
        <v>3.3195926962760502</v>
      </c>
      <c r="BA3" s="33">
        <f>SUM(AL3:AW3)</f>
        <v>0</v>
      </c>
      <c r="BB3" s="35">
        <f>AX3/SUM($AX3:$BA3)</f>
        <v>0.47613913352436499</v>
      </c>
      <c r="BC3" s="35">
        <f>AY3/SUM($AX3:$BA3)</f>
        <v>0.29623358571940062</v>
      </c>
      <c r="BD3" s="35">
        <f>AZ3/SUM($AX3:$BA3)</f>
        <v>0.22762728075623434</v>
      </c>
      <c r="BE3" s="35">
        <f>BA3/SUM($AX3:$BA3)</f>
        <v>0</v>
      </c>
    </row>
    <row r="4" spans="1:57" x14ac:dyDescent="0.25">
      <c r="A4" t="s">
        <v>10</v>
      </c>
      <c r="B4" s="30"/>
      <c r="C4" s="30">
        <f>B3</f>
        <v>1</v>
      </c>
      <c r="D4" s="30">
        <f t="shared" ref="D4:AK12" si="3">C3</f>
        <v>0.90610552129666766</v>
      </c>
      <c r="E4" s="30">
        <f t="shared" si="3"/>
        <v>0.66474626792906999</v>
      </c>
      <c r="F4" s="30">
        <f t="shared" si="3"/>
        <v>0.64124164902099534</v>
      </c>
      <c r="G4" s="30">
        <f t="shared" si="3"/>
        <v>0.54117698347402432</v>
      </c>
      <c r="H4" s="30">
        <f t="shared" si="3"/>
        <v>0.51025933185167127</v>
      </c>
      <c r="I4" s="30">
        <f t="shared" si="3"/>
        <v>0.48547932267442784</v>
      </c>
      <c r="J4" s="30">
        <f t="shared" si="3"/>
        <v>0.48005362409561342</v>
      </c>
      <c r="K4" s="30">
        <f t="shared" si="3"/>
        <v>0.45523186819788147</v>
      </c>
      <c r="L4" s="30">
        <f t="shared" si="3"/>
        <v>0.43928313237780964</v>
      </c>
      <c r="M4" s="30">
        <f t="shared" si="3"/>
        <v>0.42066745282380119</v>
      </c>
      <c r="N4" s="31">
        <f t="shared" si="3"/>
        <v>0.39950949995149343</v>
      </c>
      <c r="O4" s="31">
        <f t="shared" si="3"/>
        <v>0.39093144977203637</v>
      </c>
      <c r="P4" s="31">
        <f t="shared" si="3"/>
        <v>0.38291069585435045</v>
      </c>
      <c r="Q4" s="31">
        <f t="shared" si="3"/>
        <v>0.38076321767921684</v>
      </c>
      <c r="R4" s="31">
        <f t="shared" si="3"/>
        <v>0.37171614851418178</v>
      </c>
      <c r="S4" s="31">
        <f t="shared" si="3"/>
        <v>0.37270488492172443</v>
      </c>
      <c r="T4" s="31">
        <f t="shared" si="3"/>
        <v>0.36774932743560501</v>
      </c>
      <c r="U4" s="31">
        <f t="shared" si="3"/>
        <v>0.35839558256737353</v>
      </c>
      <c r="V4" s="31">
        <f t="shared" si="3"/>
        <v>0.35426123129529563</v>
      </c>
      <c r="W4" s="31">
        <f t="shared" si="3"/>
        <v>0.34211474253910101</v>
      </c>
      <c r="X4" s="31">
        <f t="shared" si="3"/>
        <v>0.34238762623392033</v>
      </c>
      <c r="Y4" s="31">
        <f t="shared" si="3"/>
        <v>0.33485906539725552</v>
      </c>
      <c r="Z4" s="32">
        <f t="shared" si="3"/>
        <v>0.32131583307677547</v>
      </c>
      <c r="AA4" s="32">
        <f t="shared" si="3"/>
        <v>0.32349067713152857</v>
      </c>
      <c r="AB4" s="32">
        <f t="shared" si="3"/>
        <v>0.30974679620133722</v>
      </c>
      <c r="AC4" s="32">
        <f t="shared" si="3"/>
        <v>0.30422886021404322</v>
      </c>
      <c r="AD4" s="32">
        <f t="shared" si="3"/>
        <v>0.30178926030046821</v>
      </c>
      <c r="AE4" s="32">
        <f t="shared" si="3"/>
        <v>0.29355912461272771</v>
      </c>
      <c r="AF4" s="32">
        <f t="shared" si="3"/>
        <v>0.29311976616354662</v>
      </c>
      <c r="AG4" s="32">
        <f t="shared" si="3"/>
        <v>0.28546484462963512</v>
      </c>
      <c r="AH4" s="32">
        <f t="shared" si="3"/>
        <v>0.28257423318515756</v>
      </c>
      <c r="AI4" s="32">
        <f t="shared" si="3"/>
        <v>0.27769204186745183</v>
      </c>
      <c r="AJ4" s="32">
        <f t="shared" si="3"/>
        <v>0.26899216431934214</v>
      </c>
      <c r="AK4" s="32">
        <f t="shared" si="3"/>
        <v>0.22542894965502608</v>
      </c>
      <c r="AL4" s="38">
        <f t="shared" ref="AL4:AW14" si="4">AK3</f>
        <v>0.1535059779957855</v>
      </c>
      <c r="AM4" s="38">
        <f t="shared" si="4"/>
        <v>0</v>
      </c>
      <c r="AN4" s="38">
        <f t="shared" si="4"/>
        <v>0</v>
      </c>
      <c r="AO4" s="38">
        <f t="shared" si="4"/>
        <v>0</v>
      </c>
      <c r="AP4" s="38">
        <f t="shared" si="4"/>
        <v>0</v>
      </c>
      <c r="AQ4" s="38">
        <f t="shared" si="4"/>
        <v>0</v>
      </c>
      <c r="AR4" s="38">
        <f t="shared" si="4"/>
        <v>0</v>
      </c>
      <c r="AS4" s="38">
        <f t="shared" si="4"/>
        <v>0</v>
      </c>
      <c r="AT4" s="38">
        <f t="shared" si="4"/>
        <v>0</v>
      </c>
      <c r="AU4" s="38">
        <f t="shared" si="4"/>
        <v>0</v>
      </c>
      <c r="AV4" s="38">
        <f t="shared" si="4"/>
        <v>0</v>
      </c>
      <c r="AW4" s="38">
        <f t="shared" si="4"/>
        <v>0</v>
      </c>
      <c r="AX4" s="33">
        <f t="shared" si="0"/>
        <v>6.5442451537419624</v>
      </c>
      <c r="AY4" s="33">
        <f t="shared" si="1"/>
        <v>4.3983034721615546</v>
      </c>
      <c r="AZ4" s="33">
        <f t="shared" si="2"/>
        <v>3.4874025513570399</v>
      </c>
      <c r="BA4" s="33">
        <f t="shared" ref="BA4:BA14" si="5">SUM(AL4:AW4)</f>
        <v>0.1535059779957855</v>
      </c>
      <c r="BB4" s="35">
        <f t="shared" ref="BB4:BB14" si="6">AX4/SUM($AX4:$BA4)</f>
        <v>0.44874442898357669</v>
      </c>
      <c r="BC4" s="35">
        <f t="shared" ref="BC4:BC14" si="7">AY4/SUM($AX4:$BA4)</f>
        <v>0.30159539163704174</v>
      </c>
      <c r="BD4" s="35">
        <f t="shared" ref="BD4:BD14" si="8">AZ4/SUM($AX4:$BA4)</f>
        <v>0.23913414454679352</v>
      </c>
      <c r="BE4" s="35">
        <f t="shared" ref="BE4:BE14" si="9">BA4/SUM($AX4:$BA4)</f>
        <v>1.0526034832588176E-2</v>
      </c>
    </row>
    <row r="5" spans="1:57" x14ac:dyDescent="0.25">
      <c r="A5" t="s">
        <v>11</v>
      </c>
      <c r="B5" s="30"/>
      <c r="C5" s="30"/>
      <c r="D5" s="30">
        <f>C4</f>
        <v>1</v>
      </c>
      <c r="E5" s="30">
        <f t="shared" si="3"/>
        <v>0.90610552129666766</v>
      </c>
      <c r="F5" s="30">
        <f t="shared" si="3"/>
        <v>0.66474626792906999</v>
      </c>
      <c r="G5" s="30">
        <f t="shared" si="3"/>
        <v>0.64124164902099534</v>
      </c>
      <c r="H5" s="30">
        <f t="shared" si="3"/>
        <v>0.54117698347402432</v>
      </c>
      <c r="I5" s="30">
        <f t="shared" si="3"/>
        <v>0.51025933185167127</v>
      </c>
      <c r="J5" s="30">
        <f t="shared" si="3"/>
        <v>0.48547932267442784</v>
      </c>
      <c r="K5" s="30">
        <f t="shared" si="3"/>
        <v>0.48005362409561342</v>
      </c>
      <c r="L5" s="30">
        <f t="shared" si="3"/>
        <v>0.45523186819788147</v>
      </c>
      <c r="M5" s="30">
        <f t="shared" si="3"/>
        <v>0.43928313237780964</v>
      </c>
      <c r="N5" s="31">
        <f t="shared" si="3"/>
        <v>0.42066745282380119</v>
      </c>
      <c r="O5" s="31">
        <f t="shared" si="3"/>
        <v>0.39950949995149343</v>
      </c>
      <c r="P5" s="31">
        <f t="shared" si="3"/>
        <v>0.39093144977203637</v>
      </c>
      <c r="Q5" s="31">
        <f t="shared" si="3"/>
        <v>0.38291069585435045</v>
      </c>
      <c r="R5" s="31">
        <f t="shared" si="3"/>
        <v>0.38076321767921684</v>
      </c>
      <c r="S5" s="31">
        <f t="shared" si="3"/>
        <v>0.37171614851418178</v>
      </c>
      <c r="T5" s="31">
        <f t="shared" si="3"/>
        <v>0.37270488492172443</v>
      </c>
      <c r="U5" s="31">
        <f t="shared" si="3"/>
        <v>0.36774932743560501</v>
      </c>
      <c r="V5" s="31">
        <f t="shared" si="3"/>
        <v>0.35839558256737353</v>
      </c>
      <c r="W5" s="31">
        <f t="shared" si="3"/>
        <v>0.35426123129529563</v>
      </c>
      <c r="X5" s="31">
        <f t="shared" si="3"/>
        <v>0.34211474253910101</v>
      </c>
      <c r="Y5" s="31">
        <f t="shared" si="3"/>
        <v>0.34238762623392033</v>
      </c>
      <c r="Z5" s="32">
        <f t="shared" si="3"/>
        <v>0.33485906539725552</v>
      </c>
      <c r="AA5" s="32">
        <f t="shared" si="3"/>
        <v>0.32131583307677547</v>
      </c>
      <c r="AB5" s="32">
        <f t="shared" si="3"/>
        <v>0.32349067713152857</v>
      </c>
      <c r="AC5" s="32">
        <f t="shared" si="3"/>
        <v>0.30974679620133722</v>
      </c>
      <c r="AD5" s="32">
        <f t="shared" si="3"/>
        <v>0.30422886021404322</v>
      </c>
      <c r="AE5" s="32">
        <f t="shared" si="3"/>
        <v>0.30178926030046821</v>
      </c>
      <c r="AF5" s="32">
        <f t="shared" si="3"/>
        <v>0.29355912461272771</v>
      </c>
      <c r="AG5" s="32">
        <f t="shared" si="3"/>
        <v>0.29311976616354662</v>
      </c>
      <c r="AH5" s="32">
        <f t="shared" si="3"/>
        <v>0.28546484462963512</v>
      </c>
      <c r="AI5" s="32">
        <f t="shared" si="3"/>
        <v>0.28257423318515756</v>
      </c>
      <c r="AJ5" s="32">
        <f t="shared" si="3"/>
        <v>0.27769204186745183</v>
      </c>
      <c r="AK5" s="32">
        <f t="shared" si="3"/>
        <v>0.26899216431934214</v>
      </c>
      <c r="AL5" s="38">
        <f t="shared" si="4"/>
        <v>0.22542894965502608</v>
      </c>
      <c r="AM5" s="38">
        <f t="shared" si="4"/>
        <v>0.1535059779957855</v>
      </c>
      <c r="AN5" s="38">
        <f t="shared" si="4"/>
        <v>0</v>
      </c>
      <c r="AO5" s="38">
        <f t="shared" si="4"/>
        <v>0</v>
      </c>
      <c r="AP5" s="38">
        <f t="shared" si="4"/>
        <v>0</v>
      </c>
      <c r="AQ5" s="38">
        <f t="shared" si="4"/>
        <v>0</v>
      </c>
      <c r="AR5" s="38">
        <f t="shared" si="4"/>
        <v>0</v>
      </c>
      <c r="AS5" s="38">
        <f t="shared" si="4"/>
        <v>0</v>
      </c>
      <c r="AT5" s="38">
        <f t="shared" si="4"/>
        <v>0</v>
      </c>
      <c r="AU5" s="38">
        <f t="shared" si="4"/>
        <v>0</v>
      </c>
      <c r="AV5" s="38">
        <f t="shared" si="4"/>
        <v>0</v>
      </c>
      <c r="AW5" s="38">
        <f t="shared" si="4"/>
        <v>0</v>
      </c>
      <c r="AX5" s="33">
        <f t="shared" si="0"/>
        <v>6.1235777009181609</v>
      </c>
      <c r="AY5" s="33">
        <f t="shared" si="1"/>
        <v>4.4841118595881007</v>
      </c>
      <c r="AZ5" s="33">
        <f t="shared" si="2"/>
        <v>3.5968326670992696</v>
      </c>
      <c r="BA5" s="33">
        <f t="shared" si="5"/>
        <v>0.3789349276508116</v>
      </c>
      <c r="BB5" s="35">
        <f t="shared" si="6"/>
        <v>0.41989890570707561</v>
      </c>
      <c r="BC5" s="35">
        <f t="shared" si="7"/>
        <v>0.30747934538772126</v>
      </c>
      <c r="BD5" s="35">
        <f t="shared" si="8"/>
        <v>0.24663786020058051</v>
      </c>
      <c r="BE5" s="35">
        <f t="shared" si="9"/>
        <v>2.5983888704622506E-2</v>
      </c>
    </row>
    <row r="6" spans="1:57" x14ac:dyDescent="0.25">
      <c r="A6" t="s">
        <v>12</v>
      </c>
      <c r="B6" s="30"/>
      <c r="C6" s="30"/>
      <c r="D6" s="30"/>
      <c r="E6" s="30">
        <f>D5</f>
        <v>1</v>
      </c>
      <c r="F6" s="30">
        <f t="shared" si="3"/>
        <v>0.90610552129666766</v>
      </c>
      <c r="G6" s="30">
        <f t="shared" si="3"/>
        <v>0.66474626792906999</v>
      </c>
      <c r="H6" s="30">
        <f t="shared" si="3"/>
        <v>0.64124164902099534</v>
      </c>
      <c r="I6" s="30">
        <f t="shared" si="3"/>
        <v>0.54117698347402432</v>
      </c>
      <c r="J6" s="30">
        <f t="shared" si="3"/>
        <v>0.51025933185167127</v>
      </c>
      <c r="K6" s="30">
        <f t="shared" si="3"/>
        <v>0.48547932267442784</v>
      </c>
      <c r="L6" s="30">
        <f t="shared" si="3"/>
        <v>0.48005362409561342</v>
      </c>
      <c r="M6" s="30">
        <f t="shared" si="3"/>
        <v>0.45523186819788147</v>
      </c>
      <c r="N6" s="31">
        <f t="shared" si="3"/>
        <v>0.43928313237780964</v>
      </c>
      <c r="O6" s="31">
        <f t="shared" si="3"/>
        <v>0.42066745282380119</v>
      </c>
      <c r="P6" s="31">
        <f t="shared" si="3"/>
        <v>0.39950949995149343</v>
      </c>
      <c r="Q6" s="31">
        <f t="shared" si="3"/>
        <v>0.39093144977203637</v>
      </c>
      <c r="R6" s="31">
        <f t="shared" si="3"/>
        <v>0.38291069585435045</v>
      </c>
      <c r="S6" s="31">
        <f t="shared" si="3"/>
        <v>0.38076321767921684</v>
      </c>
      <c r="T6" s="31">
        <f t="shared" si="3"/>
        <v>0.37171614851418178</v>
      </c>
      <c r="U6" s="31">
        <f t="shared" si="3"/>
        <v>0.37270488492172443</v>
      </c>
      <c r="V6" s="31">
        <f t="shared" si="3"/>
        <v>0.36774932743560501</v>
      </c>
      <c r="W6" s="31">
        <f t="shared" si="3"/>
        <v>0.35839558256737353</v>
      </c>
      <c r="X6" s="31">
        <f t="shared" si="3"/>
        <v>0.35426123129529563</v>
      </c>
      <c r="Y6" s="31">
        <f t="shared" si="3"/>
        <v>0.34211474253910101</v>
      </c>
      <c r="Z6" s="32">
        <f t="shared" si="3"/>
        <v>0.34238762623392033</v>
      </c>
      <c r="AA6" s="32">
        <f t="shared" si="3"/>
        <v>0.33485906539725552</v>
      </c>
      <c r="AB6" s="32">
        <f t="shared" si="3"/>
        <v>0.32131583307677547</v>
      </c>
      <c r="AC6" s="32">
        <f t="shared" si="3"/>
        <v>0.32349067713152857</v>
      </c>
      <c r="AD6" s="32">
        <f t="shared" si="3"/>
        <v>0.30974679620133722</v>
      </c>
      <c r="AE6" s="32">
        <f t="shared" si="3"/>
        <v>0.30422886021404322</v>
      </c>
      <c r="AF6" s="32">
        <f t="shared" si="3"/>
        <v>0.30178926030046821</v>
      </c>
      <c r="AG6" s="32">
        <f t="shared" si="3"/>
        <v>0.29355912461272771</v>
      </c>
      <c r="AH6" s="32">
        <f t="shared" si="3"/>
        <v>0.29311976616354662</v>
      </c>
      <c r="AI6" s="32">
        <f t="shared" si="3"/>
        <v>0.28546484462963512</v>
      </c>
      <c r="AJ6" s="32">
        <f t="shared" si="3"/>
        <v>0.28257423318515756</v>
      </c>
      <c r="AK6" s="32">
        <f t="shared" ref="AK6:AW6" si="10">AJ5</f>
        <v>0.27769204186745183</v>
      </c>
      <c r="AL6" s="38">
        <f t="shared" si="10"/>
        <v>0.26899216431934214</v>
      </c>
      <c r="AM6" s="38">
        <f t="shared" si="10"/>
        <v>0.22542894965502608</v>
      </c>
      <c r="AN6" s="38">
        <f t="shared" si="10"/>
        <v>0.1535059779957855</v>
      </c>
      <c r="AO6" s="38">
        <f t="shared" si="10"/>
        <v>0</v>
      </c>
      <c r="AP6" s="38">
        <f t="shared" si="10"/>
        <v>0</v>
      </c>
      <c r="AQ6" s="38">
        <f t="shared" si="10"/>
        <v>0</v>
      </c>
      <c r="AR6" s="38">
        <f t="shared" si="10"/>
        <v>0</v>
      </c>
      <c r="AS6" s="38">
        <f t="shared" si="10"/>
        <v>0</v>
      </c>
      <c r="AT6" s="38">
        <f t="shared" si="10"/>
        <v>0</v>
      </c>
      <c r="AU6" s="38">
        <f t="shared" si="10"/>
        <v>0</v>
      </c>
      <c r="AV6" s="38">
        <f t="shared" si="10"/>
        <v>0</v>
      </c>
      <c r="AW6" s="38">
        <f t="shared" si="10"/>
        <v>0</v>
      </c>
      <c r="AX6" s="33">
        <f t="shared" si="0"/>
        <v>5.6842945685403512</v>
      </c>
      <c r="AY6" s="33">
        <f t="shared" si="1"/>
        <v>4.5810073657319901</v>
      </c>
      <c r="AZ6" s="33">
        <f t="shared" si="2"/>
        <v>3.6702281290138479</v>
      </c>
      <c r="BA6" s="33">
        <f t="shared" si="5"/>
        <v>0.64792709197015375</v>
      </c>
      <c r="BB6" s="35">
        <f t="shared" si="6"/>
        <v>0.38977688952797795</v>
      </c>
      <c r="BC6" s="35">
        <f t="shared" si="7"/>
        <v>0.31412355225255001</v>
      </c>
      <c r="BD6" s="35">
        <f t="shared" si="8"/>
        <v>0.25167064914309301</v>
      </c>
      <c r="BE6" s="35">
        <f t="shared" si="9"/>
        <v>4.4428909076379065E-2</v>
      </c>
    </row>
    <row r="7" spans="1:57" x14ac:dyDescent="0.25">
      <c r="A7" t="s">
        <v>13</v>
      </c>
      <c r="B7" s="30"/>
      <c r="C7" s="30"/>
      <c r="D7" s="30"/>
      <c r="E7" s="30"/>
      <c r="F7" s="30">
        <f>E6</f>
        <v>1</v>
      </c>
      <c r="G7" s="30">
        <f t="shared" si="3"/>
        <v>0.90610552129666766</v>
      </c>
      <c r="H7" s="30">
        <f t="shared" si="3"/>
        <v>0.66474626792906999</v>
      </c>
      <c r="I7" s="30">
        <f t="shared" si="3"/>
        <v>0.64124164902099534</v>
      </c>
      <c r="J7" s="30">
        <f t="shared" si="3"/>
        <v>0.54117698347402432</v>
      </c>
      <c r="K7" s="30">
        <f t="shared" si="3"/>
        <v>0.51025933185167127</v>
      </c>
      <c r="L7" s="30">
        <f t="shared" si="3"/>
        <v>0.48547932267442784</v>
      </c>
      <c r="M7" s="30">
        <f t="shared" si="3"/>
        <v>0.48005362409561342</v>
      </c>
      <c r="N7" s="31">
        <f t="shared" si="3"/>
        <v>0.45523186819788147</v>
      </c>
      <c r="O7" s="31">
        <f t="shared" si="3"/>
        <v>0.43928313237780964</v>
      </c>
      <c r="P7" s="31">
        <f t="shared" si="3"/>
        <v>0.42066745282380119</v>
      </c>
      <c r="Q7" s="31">
        <f t="shared" si="3"/>
        <v>0.39950949995149343</v>
      </c>
      <c r="R7" s="31">
        <f t="shared" si="3"/>
        <v>0.39093144977203637</v>
      </c>
      <c r="S7" s="31">
        <f t="shared" si="3"/>
        <v>0.38291069585435045</v>
      </c>
      <c r="T7" s="31">
        <f t="shared" si="3"/>
        <v>0.38076321767921684</v>
      </c>
      <c r="U7" s="31">
        <f t="shared" si="3"/>
        <v>0.37171614851418178</v>
      </c>
      <c r="V7" s="31">
        <f t="shared" si="3"/>
        <v>0.37270488492172443</v>
      </c>
      <c r="W7" s="31">
        <f t="shared" si="3"/>
        <v>0.36774932743560501</v>
      </c>
      <c r="X7" s="31">
        <f t="shared" si="3"/>
        <v>0.35839558256737353</v>
      </c>
      <c r="Y7" s="31">
        <f t="shared" si="3"/>
        <v>0.35426123129529563</v>
      </c>
      <c r="Z7" s="32">
        <f t="shared" si="3"/>
        <v>0.34211474253910101</v>
      </c>
      <c r="AA7" s="32">
        <f t="shared" si="3"/>
        <v>0.34238762623392033</v>
      </c>
      <c r="AB7" s="32">
        <f t="shared" si="3"/>
        <v>0.33485906539725552</v>
      </c>
      <c r="AC7" s="32">
        <f t="shared" si="3"/>
        <v>0.32131583307677547</v>
      </c>
      <c r="AD7" s="32">
        <f t="shared" si="3"/>
        <v>0.32349067713152857</v>
      </c>
      <c r="AE7" s="32">
        <f t="shared" si="3"/>
        <v>0.30974679620133722</v>
      </c>
      <c r="AF7" s="32">
        <f t="shared" si="3"/>
        <v>0.30422886021404322</v>
      </c>
      <c r="AG7" s="32">
        <f t="shared" si="3"/>
        <v>0.30178926030046821</v>
      </c>
      <c r="AH7" s="32">
        <f t="shared" si="3"/>
        <v>0.29355912461272771</v>
      </c>
      <c r="AI7" s="32">
        <f t="shared" si="3"/>
        <v>0.29311976616354662</v>
      </c>
      <c r="AJ7" s="32">
        <f t="shared" si="3"/>
        <v>0.28546484462963512</v>
      </c>
      <c r="AK7" s="32">
        <f t="shared" si="3"/>
        <v>0.28257423318515756</v>
      </c>
      <c r="AL7" s="38">
        <f t="shared" si="4"/>
        <v>0.27769204186745183</v>
      </c>
      <c r="AM7" s="38">
        <f t="shared" si="4"/>
        <v>0.26899216431934214</v>
      </c>
      <c r="AN7" s="38">
        <f t="shared" si="4"/>
        <v>0.22542894965502608</v>
      </c>
      <c r="AO7" s="38">
        <f t="shared" si="4"/>
        <v>0.1535059779957855</v>
      </c>
      <c r="AP7" s="38">
        <f t="shared" si="4"/>
        <v>0</v>
      </c>
      <c r="AQ7" s="38">
        <f t="shared" si="4"/>
        <v>0</v>
      </c>
      <c r="AR7" s="38">
        <f t="shared" si="4"/>
        <v>0</v>
      </c>
      <c r="AS7" s="38">
        <f t="shared" si="4"/>
        <v>0</v>
      </c>
      <c r="AT7" s="38">
        <f t="shared" si="4"/>
        <v>0</v>
      </c>
      <c r="AU7" s="38">
        <f t="shared" si="4"/>
        <v>0</v>
      </c>
      <c r="AV7" s="38">
        <f t="shared" si="4"/>
        <v>0</v>
      </c>
      <c r="AW7" s="38">
        <f t="shared" si="4"/>
        <v>0</v>
      </c>
      <c r="AX7" s="33">
        <f t="shared" si="0"/>
        <v>5.2290627003424701</v>
      </c>
      <c r="AY7" s="33">
        <f t="shared" si="1"/>
        <v>4.6941244913907703</v>
      </c>
      <c r="AZ7" s="33">
        <f t="shared" si="2"/>
        <v>3.734650829685497</v>
      </c>
      <c r="BA7" s="33">
        <f t="shared" si="5"/>
        <v>0.92561913383760563</v>
      </c>
      <c r="BB7" s="35">
        <f t="shared" si="6"/>
        <v>0.35856125503531572</v>
      </c>
      <c r="BC7" s="35">
        <f t="shared" si="7"/>
        <v>0.32188008929685497</v>
      </c>
      <c r="BD7" s="35">
        <f t="shared" si="8"/>
        <v>0.25608816825298586</v>
      </c>
      <c r="BE7" s="35">
        <f t="shared" si="9"/>
        <v>6.3470487414843402E-2</v>
      </c>
    </row>
    <row r="8" spans="1:57" x14ac:dyDescent="0.25">
      <c r="A8" t="s">
        <v>14</v>
      </c>
      <c r="B8" s="30"/>
      <c r="C8" s="30"/>
      <c r="D8" s="30"/>
      <c r="E8" s="30"/>
      <c r="F8" s="30"/>
      <c r="G8" s="30">
        <f>F7</f>
        <v>1</v>
      </c>
      <c r="H8" s="30">
        <f t="shared" si="3"/>
        <v>0.90610552129666766</v>
      </c>
      <c r="I8" s="30">
        <f t="shared" si="3"/>
        <v>0.66474626792906999</v>
      </c>
      <c r="J8" s="30">
        <f t="shared" si="3"/>
        <v>0.64124164902099534</v>
      </c>
      <c r="K8" s="30">
        <f t="shared" si="3"/>
        <v>0.54117698347402432</v>
      </c>
      <c r="L8" s="30">
        <f t="shared" si="3"/>
        <v>0.51025933185167127</v>
      </c>
      <c r="M8" s="30">
        <f t="shared" si="3"/>
        <v>0.48547932267442784</v>
      </c>
      <c r="N8" s="31">
        <f t="shared" si="3"/>
        <v>0.48005362409561342</v>
      </c>
      <c r="O8" s="31">
        <f t="shared" si="3"/>
        <v>0.45523186819788147</v>
      </c>
      <c r="P8" s="31">
        <f t="shared" si="3"/>
        <v>0.43928313237780964</v>
      </c>
      <c r="Q8" s="31">
        <f t="shared" si="3"/>
        <v>0.42066745282380119</v>
      </c>
      <c r="R8" s="31">
        <f t="shared" si="3"/>
        <v>0.39950949995149343</v>
      </c>
      <c r="S8" s="31">
        <f t="shared" si="3"/>
        <v>0.39093144977203637</v>
      </c>
      <c r="T8" s="31">
        <f t="shared" si="3"/>
        <v>0.38291069585435045</v>
      </c>
      <c r="U8" s="31">
        <f t="shared" si="3"/>
        <v>0.38076321767921684</v>
      </c>
      <c r="V8" s="31">
        <f t="shared" si="3"/>
        <v>0.37171614851418178</v>
      </c>
      <c r="W8" s="31">
        <f t="shared" si="3"/>
        <v>0.37270488492172443</v>
      </c>
      <c r="X8" s="31">
        <f t="shared" si="3"/>
        <v>0.36774932743560501</v>
      </c>
      <c r="Y8" s="31">
        <f t="shared" si="3"/>
        <v>0.35839558256737353</v>
      </c>
      <c r="Z8" s="32">
        <f t="shared" si="3"/>
        <v>0.35426123129529563</v>
      </c>
      <c r="AA8" s="32">
        <f t="shared" si="3"/>
        <v>0.34211474253910101</v>
      </c>
      <c r="AB8" s="32">
        <f t="shared" si="3"/>
        <v>0.34238762623392033</v>
      </c>
      <c r="AC8" s="32">
        <f t="shared" si="3"/>
        <v>0.33485906539725552</v>
      </c>
      <c r="AD8" s="32">
        <f t="shared" si="3"/>
        <v>0.32131583307677547</v>
      </c>
      <c r="AE8" s="32">
        <f t="shared" si="3"/>
        <v>0.32349067713152857</v>
      </c>
      <c r="AF8" s="32">
        <f t="shared" si="3"/>
        <v>0.30974679620133722</v>
      </c>
      <c r="AG8" s="32">
        <f t="shared" si="3"/>
        <v>0.30422886021404322</v>
      </c>
      <c r="AH8" s="32">
        <f t="shared" si="3"/>
        <v>0.30178926030046821</v>
      </c>
      <c r="AI8" s="32">
        <f t="shared" si="3"/>
        <v>0.29355912461272771</v>
      </c>
      <c r="AJ8" s="32">
        <f t="shared" si="3"/>
        <v>0.29311976616354662</v>
      </c>
      <c r="AK8" s="32">
        <f t="shared" si="3"/>
        <v>0.28546484462963512</v>
      </c>
      <c r="AL8" s="38">
        <f t="shared" si="4"/>
        <v>0.28257423318515756</v>
      </c>
      <c r="AM8" s="38">
        <f t="shared" si="4"/>
        <v>0.27769204186745183</v>
      </c>
      <c r="AN8" s="38">
        <f t="shared" si="4"/>
        <v>0.26899216431934214</v>
      </c>
      <c r="AO8" s="38">
        <f t="shared" si="4"/>
        <v>0.22542894965502608</v>
      </c>
      <c r="AP8" s="38">
        <f t="shared" si="4"/>
        <v>0.1535059779957855</v>
      </c>
      <c r="AQ8" s="38">
        <f t="shared" si="4"/>
        <v>0</v>
      </c>
      <c r="AR8" s="38">
        <f t="shared" si="4"/>
        <v>0</v>
      </c>
      <c r="AS8" s="38">
        <f t="shared" si="4"/>
        <v>0</v>
      </c>
      <c r="AT8" s="38">
        <f t="shared" si="4"/>
        <v>0</v>
      </c>
      <c r="AU8" s="38">
        <f t="shared" si="4"/>
        <v>0</v>
      </c>
      <c r="AV8" s="38">
        <f t="shared" si="4"/>
        <v>0</v>
      </c>
      <c r="AW8" s="38">
        <f t="shared" si="4"/>
        <v>0</v>
      </c>
      <c r="AX8" s="33">
        <f t="shared" si="0"/>
        <v>4.7490090762468569</v>
      </c>
      <c r="AY8" s="33">
        <f t="shared" si="1"/>
        <v>4.8199168841910867</v>
      </c>
      <c r="AZ8" s="33">
        <f t="shared" si="2"/>
        <v>3.8063378277956352</v>
      </c>
      <c r="BA8" s="33">
        <f t="shared" si="5"/>
        <v>1.2081933670227631</v>
      </c>
      <c r="BB8" s="35">
        <f t="shared" si="6"/>
        <v>0.32564357173258895</v>
      </c>
      <c r="BC8" s="35">
        <f t="shared" si="7"/>
        <v>0.33050578013690224</v>
      </c>
      <c r="BD8" s="35">
        <f t="shared" si="8"/>
        <v>0.26100380638645132</v>
      </c>
      <c r="BE8" s="35">
        <f t="shared" si="9"/>
        <v>8.2846841744057348E-2</v>
      </c>
    </row>
    <row r="9" spans="1:57" x14ac:dyDescent="0.25">
      <c r="A9" t="s">
        <v>15</v>
      </c>
      <c r="B9" s="30"/>
      <c r="C9" s="30"/>
      <c r="D9" s="30"/>
      <c r="E9" s="30"/>
      <c r="F9" s="30"/>
      <c r="G9" s="30"/>
      <c r="H9" s="30">
        <f>G8</f>
        <v>1</v>
      </c>
      <c r="I9" s="30">
        <f t="shared" si="3"/>
        <v>0.90610552129666766</v>
      </c>
      <c r="J9" s="30">
        <f t="shared" si="3"/>
        <v>0.66474626792906999</v>
      </c>
      <c r="K9" s="30">
        <f t="shared" si="3"/>
        <v>0.64124164902099534</v>
      </c>
      <c r="L9" s="30">
        <f t="shared" si="3"/>
        <v>0.54117698347402432</v>
      </c>
      <c r="M9" s="30">
        <f t="shared" si="3"/>
        <v>0.51025933185167127</v>
      </c>
      <c r="N9" s="31">
        <f t="shared" si="3"/>
        <v>0.48547932267442784</v>
      </c>
      <c r="O9" s="31">
        <f t="shared" si="3"/>
        <v>0.48005362409561342</v>
      </c>
      <c r="P9" s="31">
        <f t="shared" si="3"/>
        <v>0.45523186819788147</v>
      </c>
      <c r="Q9" s="31">
        <f t="shared" si="3"/>
        <v>0.43928313237780964</v>
      </c>
      <c r="R9" s="31">
        <f t="shared" si="3"/>
        <v>0.42066745282380119</v>
      </c>
      <c r="S9" s="31">
        <f t="shared" si="3"/>
        <v>0.39950949995149343</v>
      </c>
      <c r="T9" s="31">
        <f t="shared" si="3"/>
        <v>0.39093144977203637</v>
      </c>
      <c r="U9" s="31">
        <f t="shared" si="3"/>
        <v>0.38291069585435045</v>
      </c>
      <c r="V9" s="31">
        <f t="shared" si="3"/>
        <v>0.38076321767921684</v>
      </c>
      <c r="W9" s="31">
        <f t="shared" si="3"/>
        <v>0.37171614851418178</v>
      </c>
      <c r="X9" s="31">
        <f t="shared" si="3"/>
        <v>0.37270488492172443</v>
      </c>
      <c r="Y9" s="31">
        <f t="shared" si="3"/>
        <v>0.36774932743560501</v>
      </c>
      <c r="Z9" s="32">
        <f t="shared" si="3"/>
        <v>0.35839558256737353</v>
      </c>
      <c r="AA9" s="32">
        <f t="shared" si="3"/>
        <v>0.35426123129529563</v>
      </c>
      <c r="AB9" s="32">
        <f t="shared" si="3"/>
        <v>0.34211474253910101</v>
      </c>
      <c r="AC9" s="32">
        <f t="shared" si="3"/>
        <v>0.34238762623392033</v>
      </c>
      <c r="AD9" s="32">
        <f t="shared" si="3"/>
        <v>0.33485906539725552</v>
      </c>
      <c r="AE9" s="32">
        <f t="shared" si="3"/>
        <v>0.32131583307677547</v>
      </c>
      <c r="AF9" s="32">
        <f t="shared" si="3"/>
        <v>0.32349067713152857</v>
      </c>
      <c r="AG9" s="32">
        <f t="shared" si="3"/>
        <v>0.30974679620133722</v>
      </c>
      <c r="AH9" s="32">
        <f t="shared" si="3"/>
        <v>0.30422886021404322</v>
      </c>
      <c r="AI9" s="32">
        <f t="shared" si="3"/>
        <v>0.30178926030046821</v>
      </c>
      <c r="AJ9" s="32">
        <f t="shared" si="3"/>
        <v>0.29355912461272771</v>
      </c>
      <c r="AK9" s="32">
        <f t="shared" si="3"/>
        <v>0.29311976616354662</v>
      </c>
      <c r="AL9" s="38">
        <f t="shared" si="4"/>
        <v>0.28546484462963512</v>
      </c>
      <c r="AM9" s="38">
        <f t="shared" si="4"/>
        <v>0.28257423318515756</v>
      </c>
      <c r="AN9" s="38">
        <f t="shared" si="4"/>
        <v>0.27769204186745183</v>
      </c>
      <c r="AO9" s="38">
        <f t="shared" si="4"/>
        <v>0.26899216431934214</v>
      </c>
      <c r="AP9" s="38">
        <f t="shared" si="4"/>
        <v>0.22542894965502608</v>
      </c>
      <c r="AQ9" s="38">
        <f t="shared" si="4"/>
        <v>0.1535059779957855</v>
      </c>
      <c r="AR9" s="38">
        <f t="shared" si="4"/>
        <v>0</v>
      </c>
      <c r="AS9" s="38">
        <f t="shared" si="4"/>
        <v>0</v>
      </c>
      <c r="AT9" s="38">
        <f t="shared" si="4"/>
        <v>0</v>
      </c>
      <c r="AU9" s="38">
        <f t="shared" si="4"/>
        <v>0</v>
      </c>
      <c r="AV9" s="38">
        <f t="shared" si="4"/>
        <v>0</v>
      </c>
      <c r="AW9" s="38">
        <f t="shared" si="4"/>
        <v>0</v>
      </c>
      <c r="AX9" s="33">
        <f t="shared" si="0"/>
        <v>4.2635297535724286</v>
      </c>
      <c r="AY9" s="33">
        <f t="shared" si="1"/>
        <v>4.9470006242981412</v>
      </c>
      <c r="AZ9" s="33">
        <f t="shared" si="2"/>
        <v>3.8792685657333732</v>
      </c>
      <c r="BA9" s="33">
        <f t="shared" si="5"/>
        <v>1.4936582116523984</v>
      </c>
      <c r="BB9" s="35">
        <f t="shared" si="6"/>
        <v>0.2923538436862152</v>
      </c>
      <c r="BC9" s="35">
        <f t="shared" si="7"/>
        <v>0.33922001975471811</v>
      </c>
      <c r="BD9" s="35">
        <f t="shared" si="8"/>
        <v>0.26600472881254783</v>
      </c>
      <c r="BE9" s="35">
        <f t="shared" si="9"/>
        <v>0.10242140774651891</v>
      </c>
    </row>
    <row r="10" spans="1:57" x14ac:dyDescent="0.25">
      <c r="A10" t="s">
        <v>16</v>
      </c>
      <c r="B10" s="30"/>
      <c r="C10" s="30"/>
      <c r="D10" s="30"/>
      <c r="E10" s="30"/>
      <c r="F10" s="30"/>
      <c r="G10" s="30"/>
      <c r="H10" s="30"/>
      <c r="I10" s="30">
        <f>H9</f>
        <v>1</v>
      </c>
      <c r="J10" s="30">
        <f t="shared" si="3"/>
        <v>0.90610552129666766</v>
      </c>
      <c r="K10" s="30">
        <f t="shared" si="3"/>
        <v>0.66474626792906999</v>
      </c>
      <c r="L10" s="30">
        <f t="shared" si="3"/>
        <v>0.64124164902099534</v>
      </c>
      <c r="M10" s="30">
        <f t="shared" si="3"/>
        <v>0.54117698347402432</v>
      </c>
      <c r="N10" s="31">
        <f t="shared" si="3"/>
        <v>0.51025933185167127</v>
      </c>
      <c r="O10" s="31">
        <f t="shared" si="3"/>
        <v>0.48547932267442784</v>
      </c>
      <c r="P10" s="31">
        <f t="shared" si="3"/>
        <v>0.48005362409561342</v>
      </c>
      <c r="Q10" s="31">
        <f t="shared" si="3"/>
        <v>0.45523186819788147</v>
      </c>
      <c r="R10" s="31">
        <f t="shared" si="3"/>
        <v>0.43928313237780964</v>
      </c>
      <c r="S10" s="31">
        <f t="shared" si="3"/>
        <v>0.42066745282380119</v>
      </c>
      <c r="T10" s="31">
        <f t="shared" si="3"/>
        <v>0.39950949995149343</v>
      </c>
      <c r="U10" s="31">
        <f t="shared" si="3"/>
        <v>0.39093144977203637</v>
      </c>
      <c r="V10" s="31">
        <f t="shared" si="3"/>
        <v>0.38291069585435045</v>
      </c>
      <c r="W10" s="31">
        <f t="shared" si="3"/>
        <v>0.38076321767921684</v>
      </c>
      <c r="X10" s="31">
        <f t="shared" si="3"/>
        <v>0.37171614851418178</v>
      </c>
      <c r="Y10" s="31">
        <f t="shared" si="3"/>
        <v>0.37270488492172443</v>
      </c>
      <c r="Z10" s="32">
        <f t="shared" si="3"/>
        <v>0.36774932743560501</v>
      </c>
      <c r="AA10" s="32">
        <f t="shared" si="3"/>
        <v>0.35839558256737353</v>
      </c>
      <c r="AB10" s="32">
        <f t="shared" si="3"/>
        <v>0.35426123129529563</v>
      </c>
      <c r="AC10" s="32">
        <f t="shared" si="3"/>
        <v>0.34211474253910101</v>
      </c>
      <c r="AD10" s="32">
        <f t="shared" si="3"/>
        <v>0.34238762623392033</v>
      </c>
      <c r="AE10" s="32">
        <f t="shared" si="3"/>
        <v>0.33485906539725552</v>
      </c>
      <c r="AF10" s="32">
        <f t="shared" si="3"/>
        <v>0.32131583307677547</v>
      </c>
      <c r="AG10" s="32">
        <f t="shared" si="3"/>
        <v>0.32349067713152857</v>
      </c>
      <c r="AH10" s="32">
        <f t="shared" si="3"/>
        <v>0.30974679620133722</v>
      </c>
      <c r="AI10" s="32">
        <f t="shared" si="3"/>
        <v>0.30422886021404322</v>
      </c>
      <c r="AJ10" s="32">
        <f t="shared" si="3"/>
        <v>0.30178926030046821</v>
      </c>
      <c r="AK10" s="32">
        <f t="shared" si="3"/>
        <v>0.29355912461272771</v>
      </c>
      <c r="AL10" s="38">
        <f t="shared" si="4"/>
        <v>0.29311976616354662</v>
      </c>
      <c r="AM10" s="38">
        <f t="shared" si="4"/>
        <v>0.28546484462963512</v>
      </c>
      <c r="AN10" s="38">
        <f t="shared" si="4"/>
        <v>0.28257423318515756</v>
      </c>
      <c r="AO10" s="38">
        <f t="shared" si="4"/>
        <v>0.27769204186745183</v>
      </c>
      <c r="AP10" s="38">
        <f t="shared" si="4"/>
        <v>0.26899216431934214</v>
      </c>
      <c r="AQ10" s="38">
        <f t="shared" si="4"/>
        <v>0.22542894965502608</v>
      </c>
      <c r="AR10" s="38">
        <f t="shared" si="4"/>
        <v>0.1535059779957855</v>
      </c>
      <c r="AS10" s="38">
        <f t="shared" si="4"/>
        <v>0</v>
      </c>
      <c r="AT10" s="38">
        <f t="shared" si="4"/>
        <v>0</v>
      </c>
      <c r="AU10" s="38">
        <f t="shared" si="4"/>
        <v>0</v>
      </c>
      <c r="AV10" s="38">
        <f t="shared" si="4"/>
        <v>0</v>
      </c>
      <c r="AW10" s="38">
        <f t="shared" si="4"/>
        <v>0</v>
      </c>
      <c r="AX10" s="33">
        <f t="shared" si="0"/>
        <v>3.7532704217207575</v>
      </c>
      <c r="AY10" s="33">
        <f t="shared" si="1"/>
        <v>5.0895106287142076</v>
      </c>
      <c r="AZ10" s="33">
        <f t="shared" si="2"/>
        <v>3.9538981270054316</v>
      </c>
      <c r="BA10" s="33">
        <f t="shared" si="5"/>
        <v>1.7867779778159447</v>
      </c>
      <c r="BB10" s="35">
        <f t="shared" si="6"/>
        <v>0.25736492943773348</v>
      </c>
      <c r="BC10" s="35">
        <f t="shared" si="7"/>
        <v>0.34899205137238576</v>
      </c>
      <c r="BD10" s="35">
        <f t="shared" si="8"/>
        <v>0.27112214099249582</v>
      </c>
      <c r="BE10" s="35">
        <f t="shared" si="9"/>
        <v>0.122520878197385</v>
      </c>
    </row>
    <row r="11" spans="1:57" x14ac:dyDescent="0.25">
      <c r="A11" t="s">
        <v>17</v>
      </c>
      <c r="B11" s="30"/>
      <c r="C11" s="30"/>
      <c r="D11" s="30"/>
      <c r="E11" s="30"/>
      <c r="F11" s="30"/>
      <c r="G11" s="30"/>
      <c r="H11" s="30"/>
      <c r="I11" s="30"/>
      <c r="J11" s="30">
        <f>I10</f>
        <v>1</v>
      </c>
      <c r="K11" s="30">
        <f t="shared" si="3"/>
        <v>0.90610552129666766</v>
      </c>
      <c r="L11" s="30">
        <f t="shared" si="3"/>
        <v>0.66474626792906999</v>
      </c>
      <c r="M11" s="30">
        <f t="shared" si="3"/>
        <v>0.64124164902099534</v>
      </c>
      <c r="N11" s="31">
        <f t="shared" si="3"/>
        <v>0.54117698347402432</v>
      </c>
      <c r="O11" s="31">
        <f t="shared" si="3"/>
        <v>0.51025933185167127</v>
      </c>
      <c r="P11" s="31">
        <f t="shared" si="3"/>
        <v>0.48547932267442784</v>
      </c>
      <c r="Q11" s="31">
        <f t="shared" si="3"/>
        <v>0.48005362409561342</v>
      </c>
      <c r="R11" s="31">
        <f t="shared" si="3"/>
        <v>0.45523186819788147</v>
      </c>
      <c r="S11" s="31">
        <f t="shared" si="3"/>
        <v>0.43928313237780964</v>
      </c>
      <c r="T11" s="31">
        <f t="shared" si="3"/>
        <v>0.42066745282380119</v>
      </c>
      <c r="U11" s="31">
        <f t="shared" si="3"/>
        <v>0.39950949995149343</v>
      </c>
      <c r="V11" s="31">
        <f t="shared" si="3"/>
        <v>0.39093144977203637</v>
      </c>
      <c r="W11" s="31">
        <f t="shared" si="3"/>
        <v>0.38291069585435045</v>
      </c>
      <c r="X11" s="31">
        <f t="shared" si="3"/>
        <v>0.38076321767921684</v>
      </c>
      <c r="Y11" s="31">
        <f t="shared" si="3"/>
        <v>0.37171614851418178</v>
      </c>
      <c r="Z11" s="32">
        <f t="shared" si="3"/>
        <v>0.37270488492172443</v>
      </c>
      <c r="AA11" s="32">
        <f t="shared" si="3"/>
        <v>0.36774932743560501</v>
      </c>
      <c r="AB11" s="32">
        <f t="shared" si="3"/>
        <v>0.35839558256737353</v>
      </c>
      <c r="AC11" s="32">
        <f t="shared" si="3"/>
        <v>0.35426123129529563</v>
      </c>
      <c r="AD11" s="32">
        <f t="shared" si="3"/>
        <v>0.34211474253910101</v>
      </c>
      <c r="AE11" s="32">
        <f t="shared" si="3"/>
        <v>0.34238762623392033</v>
      </c>
      <c r="AF11" s="32">
        <f t="shared" si="3"/>
        <v>0.33485906539725552</v>
      </c>
      <c r="AG11" s="32">
        <f t="shared" si="3"/>
        <v>0.32131583307677547</v>
      </c>
      <c r="AH11" s="32">
        <f t="shared" si="3"/>
        <v>0.32349067713152857</v>
      </c>
      <c r="AI11" s="32">
        <f t="shared" si="3"/>
        <v>0.30974679620133722</v>
      </c>
      <c r="AJ11" s="32">
        <f t="shared" si="3"/>
        <v>0.30422886021404322</v>
      </c>
      <c r="AK11" s="32">
        <f t="shared" si="3"/>
        <v>0.30178926030046821</v>
      </c>
      <c r="AL11" s="38">
        <f t="shared" si="4"/>
        <v>0.29355912461272771</v>
      </c>
      <c r="AM11" s="38">
        <f t="shared" si="4"/>
        <v>0.29311976616354662</v>
      </c>
      <c r="AN11" s="38">
        <f t="shared" si="4"/>
        <v>0.28546484462963512</v>
      </c>
      <c r="AO11" s="38">
        <f t="shared" si="4"/>
        <v>0.28257423318515756</v>
      </c>
      <c r="AP11" s="38">
        <f t="shared" si="4"/>
        <v>0.27769204186745183</v>
      </c>
      <c r="AQ11" s="38">
        <f t="shared" si="4"/>
        <v>0.26899216431934214</v>
      </c>
      <c r="AR11" s="38">
        <f t="shared" si="4"/>
        <v>0.22542894965502608</v>
      </c>
      <c r="AS11" s="38">
        <f t="shared" si="4"/>
        <v>0.1535059779957855</v>
      </c>
      <c r="AT11" s="38">
        <f t="shared" si="4"/>
        <v>0</v>
      </c>
      <c r="AU11" s="38">
        <f t="shared" si="4"/>
        <v>0</v>
      </c>
      <c r="AV11" s="38">
        <f t="shared" si="4"/>
        <v>0</v>
      </c>
      <c r="AW11" s="38">
        <f t="shared" si="4"/>
        <v>0</v>
      </c>
      <c r="AX11" s="33">
        <f t="shared" si="0"/>
        <v>3.2120934382467334</v>
      </c>
      <c r="AY11" s="33">
        <f t="shared" si="1"/>
        <v>5.2579827272665085</v>
      </c>
      <c r="AZ11" s="33">
        <f t="shared" si="2"/>
        <v>4.0330438873144283</v>
      </c>
      <c r="BA11" s="33">
        <f t="shared" si="5"/>
        <v>2.0803371024286728</v>
      </c>
      <c r="BB11" s="35">
        <f t="shared" si="6"/>
        <v>0.22025596565002373</v>
      </c>
      <c r="BC11" s="35">
        <f t="shared" si="7"/>
        <v>0.3605443257582695</v>
      </c>
      <c r="BD11" s="35">
        <f t="shared" si="8"/>
        <v>0.27654923276273974</v>
      </c>
      <c r="BE11" s="35">
        <f t="shared" si="9"/>
        <v>0.14265047582896717</v>
      </c>
    </row>
    <row r="12" spans="1:57" x14ac:dyDescent="0.25">
      <c r="A12" t="s">
        <v>18</v>
      </c>
      <c r="B12" s="30"/>
      <c r="C12" s="30"/>
      <c r="D12" s="30"/>
      <c r="E12" s="30"/>
      <c r="F12" s="30"/>
      <c r="G12" s="30"/>
      <c r="H12" s="30"/>
      <c r="I12" s="30"/>
      <c r="J12" s="30"/>
      <c r="K12" s="30">
        <f>J11</f>
        <v>1</v>
      </c>
      <c r="L12" s="30">
        <f t="shared" si="3"/>
        <v>0.90610552129666766</v>
      </c>
      <c r="M12" s="30">
        <f t="shared" si="3"/>
        <v>0.66474626792906999</v>
      </c>
      <c r="N12" s="31">
        <f t="shared" si="3"/>
        <v>0.64124164902099534</v>
      </c>
      <c r="O12" s="31">
        <f t="shared" si="3"/>
        <v>0.54117698347402432</v>
      </c>
      <c r="P12" s="31">
        <f t="shared" si="3"/>
        <v>0.51025933185167127</v>
      </c>
      <c r="Q12" s="31">
        <f t="shared" si="3"/>
        <v>0.48547932267442784</v>
      </c>
      <c r="R12" s="31">
        <f t="shared" si="3"/>
        <v>0.48005362409561342</v>
      </c>
      <c r="S12" s="31">
        <f t="shared" si="3"/>
        <v>0.45523186819788147</v>
      </c>
      <c r="T12" s="31">
        <f t="shared" si="3"/>
        <v>0.43928313237780964</v>
      </c>
      <c r="U12" s="31">
        <f t="shared" si="3"/>
        <v>0.42066745282380119</v>
      </c>
      <c r="V12" s="31">
        <f t="shared" si="3"/>
        <v>0.39950949995149343</v>
      </c>
      <c r="W12" s="31">
        <f t="shared" si="3"/>
        <v>0.39093144977203637</v>
      </c>
      <c r="X12" s="31">
        <f t="shared" ref="X12:AM14" si="11">W11</f>
        <v>0.38291069585435045</v>
      </c>
      <c r="Y12" s="31">
        <f t="shared" si="11"/>
        <v>0.38076321767921684</v>
      </c>
      <c r="Z12" s="32">
        <f t="shared" si="11"/>
        <v>0.37171614851418178</v>
      </c>
      <c r="AA12" s="32">
        <f t="shared" si="11"/>
        <v>0.37270488492172443</v>
      </c>
      <c r="AB12" s="32">
        <f t="shared" si="11"/>
        <v>0.36774932743560501</v>
      </c>
      <c r="AC12" s="32">
        <f t="shared" si="11"/>
        <v>0.35839558256737353</v>
      </c>
      <c r="AD12" s="32">
        <f t="shared" si="11"/>
        <v>0.35426123129529563</v>
      </c>
      <c r="AE12" s="32">
        <f t="shared" si="11"/>
        <v>0.34211474253910101</v>
      </c>
      <c r="AF12" s="32">
        <f t="shared" si="11"/>
        <v>0.34238762623392033</v>
      </c>
      <c r="AG12" s="32">
        <f t="shared" si="11"/>
        <v>0.33485906539725552</v>
      </c>
      <c r="AH12" s="32">
        <f t="shared" si="11"/>
        <v>0.32131583307677547</v>
      </c>
      <c r="AI12" s="32">
        <f t="shared" si="11"/>
        <v>0.32349067713152857</v>
      </c>
      <c r="AJ12" s="32">
        <f t="shared" si="11"/>
        <v>0.30974679620133722</v>
      </c>
      <c r="AK12" s="32">
        <f t="shared" si="11"/>
        <v>0.30422886021404322</v>
      </c>
      <c r="AL12" s="38">
        <f t="shared" si="11"/>
        <v>0.30178926030046821</v>
      </c>
      <c r="AM12" s="38">
        <f t="shared" si="11"/>
        <v>0.29355912461272771</v>
      </c>
      <c r="AN12" s="38">
        <f t="shared" si="4"/>
        <v>0.29311976616354662</v>
      </c>
      <c r="AO12" s="38">
        <f t="shared" si="4"/>
        <v>0.28546484462963512</v>
      </c>
      <c r="AP12" s="38">
        <f t="shared" si="4"/>
        <v>0.28257423318515756</v>
      </c>
      <c r="AQ12" s="38">
        <f t="shared" si="4"/>
        <v>0.27769204186745183</v>
      </c>
      <c r="AR12" s="38">
        <f t="shared" si="4"/>
        <v>0.26899216431934214</v>
      </c>
      <c r="AS12" s="38">
        <f t="shared" si="4"/>
        <v>0.22542894965502608</v>
      </c>
      <c r="AT12" s="38">
        <f t="shared" si="4"/>
        <v>0.1535059779957855</v>
      </c>
      <c r="AU12" s="38">
        <f t="shared" si="4"/>
        <v>0</v>
      </c>
      <c r="AV12" s="38">
        <f t="shared" si="4"/>
        <v>0</v>
      </c>
      <c r="AW12" s="38">
        <f t="shared" si="4"/>
        <v>0</v>
      </c>
      <c r="AX12" s="33">
        <f t="shared" si="0"/>
        <v>2.5708517892257379</v>
      </c>
      <c r="AY12" s="33">
        <f t="shared" si="1"/>
        <v>5.5275082277733212</v>
      </c>
      <c r="AZ12" s="33">
        <f t="shared" si="2"/>
        <v>4.1029707755281413</v>
      </c>
      <c r="BA12" s="33">
        <f t="shared" si="5"/>
        <v>2.3821263627291409</v>
      </c>
      <c r="BB12" s="35">
        <f t="shared" si="6"/>
        <v>0.17628548305496416</v>
      </c>
      <c r="BC12" s="35">
        <f t="shared" si="7"/>
        <v>0.37902591744379566</v>
      </c>
      <c r="BD12" s="35">
        <f t="shared" si="8"/>
        <v>0.2813441786709196</v>
      </c>
      <c r="BE12" s="35">
        <f t="shared" si="9"/>
        <v>0.16334442083032052</v>
      </c>
    </row>
    <row r="13" spans="1:57" x14ac:dyDescent="0.25">
      <c r="A13" t="s">
        <v>19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>
        <f>K12</f>
        <v>1</v>
      </c>
      <c r="M13" s="30">
        <f t="shared" ref="M13:W14" si="12">L12</f>
        <v>0.90610552129666766</v>
      </c>
      <c r="N13" s="31">
        <f t="shared" si="12"/>
        <v>0.66474626792906999</v>
      </c>
      <c r="O13" s="31">
        <f t="shared" si="12"/>
        <v>0.64124164902099534</v>
      </c>
      <c r="P13" s="31">
        <f t="shared" si="12"/>
        <v>0.54117698347402432</v>
      </c>
      <c r="Q13" s="31">
        <f t="shared" si="12"/>
        <v>0.51025933185167127</v>
      </c>
      <c r="R13" s="31">
        <f t="shared" si="12"/>
        <v>0.48547932267442784</v>
      </c>
      <c r="S13" s="31">
        <f t="shared" si="12"/>
        <v>0.48005362409561342</v>
      </c>
      <c r="T13" s="31">
        <f t="shared" si="12"/>
        <v>0.45523186819788147</v>
      </c>
      <c r="U13" s="31">
        <f t="shared" si="12"/>
        <v>0.43928313237780964</v>
      </c>
      <c r="V13" s="31">
        <f t="shared" si="12"/>
        <v>0.42066745282380119</v>
      </c>
      <c r="W13" s="31">
        <f t="shared" si="12"/>
        <v>0.39950949995149343</v>
      </c>
      <c r="X13" s="31">
        <f t="shared" si="11"/>
        <v>0.39093144977203637</v>
      </c>
      <c r="Y13" s="31">
        <f t="shared" si="11"/>
        <v>0.38291069585435045</v>
      </c>
      <c r="Z13" s="32">
        <f t="shared" si="11"/>
        <v>0.38076321767921684</v>
      </c>
      <c r="AA13" s="32">
        <f t="shared" si="11"/>
        <v>0.37171614851418178</v>
      </c>
      <c r="AB13" s="32">
        <f t="shared" si="11"/>
        <v>0.37270488492172443</v>
      </c>
      <c r="AC13" s="32">
        <f t="shared" si="11"/>
        <v>0.36774932743560501</v>
      </c>
      <c r="AD13" s="32">
        <f t="shared" si="11"/>
        <v>0.35839558256737353</v>
      </c>
      <c r="AE13" s="32">
        <f t="shared" si="11"/>
        <v>0.35426123129529563</v>
      </c>
      <c r="AF13" s="32">
        <f t="shared" si="11"/>
        <v>0.34211474253910101</v>
      </c>
      <c r="AG13" s="32">
        <f t="shared" si="11"/>
        <v>0.34238762623392033</v>
      </c>
      <c r="AH13" s="32">
        <f t="shared" si="11"/>
        <v>0.33485906539725552</v>
      </c>
      <c r="AI13" s="32">
        <f t="shared" si="11"/>
        <v>0.32131583307677547</v>
      </c>
      <c r="AJ13" s="32">
        <f t="shared" si="11"/>
        <v>0.32349067713152857</v>
      </c>
      <c r="AK13" s="32">
        <f t="shared" si="11"/>
        <v>0.30974679620133722</v>
      </c>
      <c r="AL13" s="38">
        <f t="shared" si="4"/>
        <v>0.30422886021404322</v>
      </c>
      <c r="AM13" s="38">
        <f t="shared" si="4"/>
        <v>0.30178926030046821</v>
      </c>
      <c r="AN13" s="38">
        <f t="shared" si="4"/>
        <v>0.29355912461272771</v>
      </c>
      <c r="AO13" s="38">
        <f t="shared" si="4"/>
        <v>0.29311976616354662</v>
      </c>
      <c r="AP13" s="38">
        <f t="shared" si="4"/>
        <v>0.28546484462963512</v>
      </c>
      <c r="AQ13" s="38">
        <f t="shared" si="4"/>
        <v>0.28257423318515756</v>
      </c>
      <c r="AR13" s="38">
        <f t="shared" si="4"/>
        <v>0.27769204186745183</v>
      </c>
      <c r="AS13" s="38">
        <f t="shared" si="4"/>
        <v>0.26899216431934214</v>
      </c>
      <c r="AT13" s="38">
        <f t="shared" si="4"/>
        <v>0.22542894965502608</v>
      </c>
      <c r="AU13" s="38">
        <f t="shared" si="4"/>
        <v>0.1535059779957855</v>
      </c>
      <c r="AV13" s="38">
        <f t="shared" si="4"/>
        <v>0</v>
      </c>
      <c r="AW13" s="38">
        <f t="shared" si="4"/>
        <v>0</v>
      </c>
      <c r="AX13" s="33">
        <f t="shared" si="0"/>
        <v>1.9061055212966678</v>
      </c>
      <c r="AY13" s="33">
        <f t="shared" si="1"/>
        <v>5.8114912780231744</v>
      </c>
      <c r="AZ13" s="33">
        <f t="shared" si="2"/>
        <v>4.1795051329933148</v>
      </c>
      <c r="BA13" s="33">
        <f t="shared" si="5"/>
        <v>2.6863552229431842</v>
      </c>
      <c r="BB13" s="35">
        <f t="shared" si="6"/>
        <v>0.13070326884799374</v>
      </c>
      <c r="BC13" s="35">
        <f t="shared" si="7"/>
        <v>0.3984988755515031</v>
      </c>
      <c r="BD13" s="35">
        <f t="shared" si="8"/>
        <v>0.286592204337974</v>
      </c>
      <c r="BE13" s="35">
        <f t="shared" si="9"/>
        <v>0.18420565126252908</v>
      </c>
    </row>
    <row r="14" spans="1:57" x14ac:dyDescent="0.25">
      <c r="A14" t="s">
        <v>20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>
        <f>L13</f>
        <v>1</v>
      </c>
      <c r="N14" s="31">
        <f t="shared" si="12"/>
        <v>0.90610552129666766</v>
      </c>
      <c r="O14" s="31">
        <f t="shared" si="12"/>
        <v>0.66474626792906999</v>
      </c>
      <c r="P14" s="31">
        <f t="shared" si="12"/>
        <v>0.64124164902099534</v>
      </c>
      <c r="Q14" s="31">
        <f t="shared" si="12"/>
        <v>0.54117698347402432</v>
      </c>
      <c r="R14" s="31">
        <f t="shared" si="12"/>
        <v>0.51025933185167127</v>
      </c>
      <c r="S14" s="31">
        <f t="shared" si="12"/>
        <v>0.48547932267442784</v>
      </c>
      <c r="T14" s="31">
        <f t="shared" si="12"/>
        <v>0.48005362409561342</v>
      </c>
      <c r="U14" s="31">
        <f t="shared" si="12"/>
        <v>0.45523186819788147</v>
      </c>
      <c r="V14" s="31">
        <f t="shared" si="12"/>
        <v>0.43928313237780964</v>
      </c>
      <c r="W14" s="31">
        <f t="shared" si="12"/>
        <v>0.42066745282380119</v>
      </c>
      <c r="X14" s="31">
        <f t="shared" si="11"/>
        <v>0.39950949995149343</v>
      </c>
      <c r="Y14" s="31">
        <f t="shared" si="11"/>
        <v>0.39093144977203637</v>
      </c>
      <c r="Z14" s="32">
        <f t="shared" si="11"/>
        <v>0.38291069585435045</v>
      </c>
      <c r="AA14" s="32">
        <f t="shared" si="11"/>
        <v>0.38076321767921684</v>
      </c>
      <c r="AB14" s="32">
        <f t="shared" si="11"/>
        <v>0.37171614851418178</v>
      </c>
      <c r="AC14" s="32">
        <f t="shared" si="11"/>
        <v>0.37270488492172443</v>
      </c>
      <c r="AD14" s="32">
        <f t="shared" si="11"/>
        <v>0.36774932743560501</v>
      </c>
      <c r="AE14" s="32">
        <f t="shared" si="11"/>
        <v>0.35839558256737353</v>
      </c>
      <c r="AF14" s="32">
        <f t="shared" si="11"/>
        <v>0.35426123129529563</v>
      </c>
      <c r="AG14" s="32">
        <f t="shared" si="11"/>
        <v>0.34211474253910101</v>
      </c>
      <c r="AH14" s="32">
        <f t="shared" si="11"/>
        <v>0.34238762623392033</v>
      </c>
      <c r="AI14" s="32">
        <f t="shared" si="11"/>
        <v>0.33485906539725552</v>
      </c>
      <c r="AJ14" s="32">
        <f t="shared" si="11"/>
        <v>0.32131583307677547</v>
      </c>
      <c r="AK14" s="32">
        <f t="shared" si="11"/>
        <v>0.32349067713152857</v>
      </c>
      <c r="AL14" s="38">
        <f t="shared" si="4"/>
        <v>0.30974679620133722</v>
      </c>
      <c r="AM14" s="38">
        <f t="shared" si="4"/>
        <v>0.30422886021404322</v>
      </c>
      <c r="AN14" s="38">
        <f t="shared" si="4"/>
        <v>0.30178926030046821</v>
      </c>
      <c r="AO14" s="38">
        <f t="shared" si="4"/>
        <v>0.29355912461272771</v>
      </c>
      <c r="AP14" s="38">
        <f t="shared" si="4"/>
        <v>0.29311976616354662</v>
      </c>
      <c r="AQ14" s="38">
        <f t="shared" si="4"/>
        <v>0.28546484462963512</v>
      </c>
      <c r="AR14" s="38">
        <f t="shared" si="4"/>
        <v>0.28257423318515756</v>
      </c>
      <c r="AS14" s="38">
        <f t="shared" si="4"/>
        <v>0.27769204186745183</v>
      </c>
      <c r="AT14" s="38">
        <f t="shared" si="4"/>
        <v>0.26899216431934214</v>
      </c>
      <c r="AU14" s="38">
        <f t="shared" si="4"/>
        <v>0.22542894965502608</v>
      </c>
      <c r="AV14" s="38">
        <f t="shared" si="4"/>
        <v>0.1535059779957855</v>
      </c>
      <c r="AW14" s="38">
        <f t="shared" si="4"/>
        <v>0</v>
      </c>
      <c r="AX14" s="33">
        <f t="shared" si="0"/>
        <v>1</v>
      </c>
      <c r="AY14" s="33">
        <f t="shared" si="1"/>
        <v>6.3346861034654927</v>
      </c>
      <c r="AZ14" s="33">
        <f t="shared" si="2"/>
        <v>4.2526690326463283</v>
      </c>
      <c r="BA14" s="33">
        <f t="shared" si="5"/>
        <v>2.9961020191445211</v>
      </c>
      <c r="BB14" s="35">
        <f t="shared" si="6"/>
        <v>6.857084636063597E-2</v>
      </c>
      <c r="BC14" s="35">
        <f t="shared" si="7"/>
        <v>0.43437478754358805</v>
      </c>
      <c r="BD14" s="35">
        <f t="shared" si="8"/>
        <v>0.29160911486022578</v>
      </c>
      <c r="BE14" s="35">
        <f t="shared" si="9"/>
        <v>0.20544525123555019</v>
      </c>
    </row>
    <row r="16" spans="1:57" hidden="1" x14ac:dyDescent="0.25">
      <c r="A16" t="s">
        <v>8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17</v>
      </c>
      <c r="K16" t="s">
        <v>18</v>
      </c>
      <c r="L16" t="s">
        <v>19</v>
      </c>
      <c r="M16" t="s">
        <v>20</v>
      </c>
    </row>
    <row r="17" spans="1:53" hidden="1" x14ac:dyDescent="0.25">
      <c r="A17">
        <v>0</v>
      </c>
      <c r="B17" s="21">
        <v>1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53" hidden="1" x14ac:dyDescent="0.25">
      <c r="A18">
        <v>1</v>
      </c>
      <c r="B18" s="21">
        <v>0.90610552129666766</v>
      </c>
      <c r="C18" s="21">
        <v>1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AX18" s="36">
        <v>0.48142397055440539</v>
      </c>
      <c r="AY18" s="37">
        <v>0.29005636070853463</v>
      </c>
      <c r="AZ18" s="37">
        <v>0.18946974925235796</v>
      </c>
      <c r="BA18" s="37"/>
    </row>
    <row r="19" spans="1:53" hidden="1" x14ac:dyDescent="0.25">
      <c r="A19">
        <v>2</v>
      </c>
      <c r="B19" s="21">
        <v>0.66474626792906999</v>
      </c>
      <c r="C19" s="21">
        <v>0.90610552129666766</v>
      </c>
      <c r="D19" s="21">
        <v>1</v>
      </c>
      <c r="E19" s="21"/>
      <c r="F19" s="21"/>
      <c r="G19" s="21"/>
      <c r="H19" s="21"/>
      <c r="I19" s="21"/>
      <c r="J19" s="21"/>
      <c r="K19" s="21"/>
      <c r="L19" s="21"/>
      <c r="M19" s="21"/>
    </row>
    <row r="20" spans="1:53" hidden="1" x14ac:dyDescent="0.25">
      <c r="A20">
        <v>3</v>
      </c>
      <c r="B20" s="21">
        <v>0.64124164902099534</v>
      </c>
      <c r="C20" s="21">
        <v>0.66474626792906999</v>
      </c>
      <c r="D20" s="21">
        <v>0.90610552129666766</v>
      </c>
      <c r="E20" s="21">
        <v>1</v>
      </c>
      <c r="F20" s="21"/>
      <c r="G20" s="21"/>
      <c r="H20" s="21"/>
      <c r="I20" s="21"/>
      <c r="J20" s="21"/>
      <c r="K20" s="21"/>
      <c r="L20" s="21"/>
      <c r="M20" s="21"/>
    </row>
    <row r="21" spans="1:53" hidden="1" x14ac:dyDescent="0.25">
      <c r="A21">
        <v>4</v>
      </c>
      <c r="B21" s="21">
        <v>0.54117698347402432</v>
      </c>
      <c r="C21" s="21">
        <v>0.64124164902099534</v>
      </c>
      <c r="D21" s="21">
        <v>0.66474626792906999</v>
      </c>
      <c r="E21" s="21">
        <v>0.90610552129666766</v>
      </c>
      <c r="F21" s="21">
        <v>1</v>
      </c>
      <c r="G21" s="21"/>
      <c r="H21" s="21"/>
      <c r="I21" s="21"/>
      <c r="J21" s="21"/>
      <c r="K21" s="21"/>
      <c r="L21" s="21"/>
      <c r="M21" s="21"/>
    </row>
    <row r="22" spans="1:53" hidden="1" x14ac:dyDescent="0.25">
      <c r="A22">
        <v>5</v>
      </c>
      <c r="B22" s="21">
        <v>0.51025933185167127</v>
      </c>
      <c r="C22" s="21">
        <v>0.54117698347402432</v>
      </c>
      <c r="D22" s="21">
        <v>0.64124164902099534</v>
      </c>
      <c r="E22" s="21">
        <v>0.66474626792906999</v>
      </c>
      <c r="F22" s="21">
        <v>0.90610552129666766</v>
      </c>
      <c r="G22" s="21">
        <v>1</v>
      </c>
      <c r="H22" s="21"/>
      <c r="I22" s="21"/>
      <c r="J22" s="21"/>
      <c r="K22" s="21"/>
      <c r="L22" s="21"/>
      <c r="M22" s="21"/>
    </row>
    <row r="23" spans="1:53" hidden="1" x14ac:dyDescent="0.25">
      <c r="A23">
        <v>6</v>
      </c>
      <c r="B23" s="21">
        <v>0.48547932267442784</v>
      </c>
      <c r="C23" s="21">
        <v>0.51025933185167127</v>
      </c>
      <c r="D23" s="21">
        <v>0.54117698347402432</v>
      </c>
      <c r="E23" s="21">
        <v>0.64124164902099534</v>
      </c>
      <c r="F23" s="21">
        <v>0.66474626792906999</v>
      </c>
      <c r="G23" s="21">
        <v>0.90610552129666766</v>
      </c>
      <c r="H23" s="21">
        <v>1</v>
      </c>
      <c r="I23" s="21"/>
      <c r="J23" s="21"/>
      <c r="K23" s="21"/>
      <c r="L23" s="21"/>
      <c r="M23" s="21"/>
    </row>
    <row r="24" spans="1:53" hidden="1" x14ac:dyDescent="0.25">
      <c r="A24">
        <v>7</v>
      </c>
      <c r="B24" s="21">
        <v>0.48005362409561342</v>
      </c>
      <c r="C24" s="21">
        <v>0.48547932267442784</v>
      </c>
      <c r="D24" s="21">
        <v>0.51025933185167127</v>
      </c>
      <c r="E24" s="21">
        <v>0.54117698347402432</v>
      </c>
      <c r="F24" s="21">
        <v>0.64124164902099534</v>
      </c>
      <c r="G24" s="21">
        <v>0.66474626792906999</v>
      </c>
      <c r="H24" s="21">
        <v>0.90610552129666766</v>
      </c>
      <c r="I24" s="21">
        <v>1</v>
      </c>
      <c r="J24" s="21"/>
      <c r="K24" s="21"/>
      <c r="L24" s="21"/>
      <c r="M24" s="21"/>
    </row>
    <row r="25" spans="1:53" hidden="1" x14ac:dyDescent="0.25">
      <c r="A25">
        <v>8</v>
      </c>
      <c r="B25" s="21">
        <v>0.45523186819788147</v>
      </c>
      <c r="C25" s="21">
        <v>0.48005362409561342</v>
      </c>
      <c r="D25" s="21">
        <v>0.48547932267442784</v>
      </c>
      <c r="E25" s="21">
        <v>0.51025933185167127</v>
      </c>
      <c r="F25" s="21">
        <v>0.54117698347402432</v>
      </c>
      <c r="G25" s="21">
        <v>0.64124164902099534</v>
      </c>
      <c r="H25" s="21">
        <v>0.66474626792906999</v>
      </c>
      <c r="I25" s="21">
        <v>0.90610552129666766</v>
      </c>
      <c r="J25" s="21">
        <v>1</v>
      </c>
      <c r="K25" s="21"/>
      <c r="L25" s="21"/>
      <c r="M25" s="21"/>
    </row>
    <row r="26" spans="1:53" hidden="1" x14ac:dyDescent="0.25">
      <c r="A26">
        <v>9</v>
      </c>
      <c r="B26" s="21">
        <v>0.43928313237780964</v>
      </c>
      <c r="C26" s="21">
        <v>0.45523186819788147</v>
      </c>
      <c r="D26" s="21">
        <v>0.48005362409561342</v>
      </c>
      <c r="E26" s="21">
        <v>0.48547932267442784</v>
      </c>
      <c r="F26" s="21">
        <v>0.51025933185167127</v>
      </c>
      <c r="G26" s="21">
        <v>0.54117698347402432</v>
      </c>
      <c r="H26" s="21">
        <v>0.64124164902099534</v>
      </c>
      <c r="I26" s="21">
        <v>0.66474626792906999</v>
      </c>
      <c r="J26" s="21">
        <v>0.90610552129666766</v>
      </c>
      <c r="K26" s="21">
        <v>1</v>
      </c>
      <c r="L26" s="21"/>
      <c r="M26" s="21"/>
    </row>
    <row r="27" spans="1:53" hidden="1" x14ac:dyDescent="0.25">
      <c r="A27">
        <v>10</v>
      </c>
      <c r="B27" s="21">
        <v>0.42066745282380119</v>
      </c>
      <c r="C27" s="21">
        <v>0.43928313237780964</v>
      </c>
      <c r="D27" s="21">
        <v>0.45523186819788147</v>
      </c>
      <c r="E27" s="21">
        <v>0.48005362409561342</v>
      </c>
      <c r="F27" s="21">
        <v>0.48547932267442784</v>
      </c>
      <c r="G27" s="21">
        <v>0.51025933185167127</v>
      </c>
      <c r="H27" s="21">
        <v>0.54117698347402432</v>
      </c>
      <c r="I27" s="21">
        <v>0.64124164902099534</v>
      </c>
      <c r="J27" s="21">
        <v>0.66474626792906999</v>
      </c>
      <c r="K27" s="21">
        <v>0.90610552129666766</v>
      </c>
      <c r="L27" s="21">
        <v>1</v>
      </c>
      <c r="M27" s="21"/>
    </row>
    <row r="28" spans="1:53" hidden="1" x14ac:dyDescent="0.25">
      <c r="A28">
        <v>11</v>
      </c>
      <c r="B28" s="21">
        <v>0.39950949995149343</v>
      </c>
      <c r="C28" s="21">
        <v>0.42066745282380119</v>
      </c>
      <c r="D28" s="21">
        <v>0.43928313237780964</v>
      </c>
      <c r="E28" s="21">
        <v>0.45523186819788147</v>
      </c>
      <c r="F28" s="21">
        <v>0.48005362409561342</v>
      </c>
      <c r="G28" s="21">
        <v>0.48547932267442784</v>
      </c>
      <c r="H28" s="21">
        <v>0.51025933185167127</v>
      </c>
      <c r="I28" s="21">
        <v>0.54117698347402432</v>
      </c>
      <c r="J28" s="21">
        <v>0.64124164902099534</v>
      </c>
      <c r="K28" s="21">
        <v>0.66474626792906999</v>
      </c>
      <c r="L28" s="21">
        <v>0.90610552129666766</v>
      </c>
      <c r="M28" s="21">
        <v>1</v>
      </c>
    </row>
    <row r="29" spans="1:53" hidden="1" x14ac:dyDescent="0.25">
      <c r="A29">
        <v>12</v>
      </c>
      <c r="B29" s="21">
        <v>0.39093144977203637</v>
      </c>
      <c r="C29" s="21">
        <v>0.39950949995149343</v>
      </c>
      <c r="D29" s="21">
        <v>0.42066745282380119</v>
      </c>
      <c r="E29" s="21">
        <v>0.43928313237780964</v>
      </c>
      <c r="F29" s="21">
        <v>0.45523186819788147</v>
      </c>
      <c r="G29" s="21">
        <v>0.48005362409561342</v>
      </c>
      <c r="H29" s="21">
        <v>0.48547932267442784</v>
      </c>
      <c r="I29" s="21">
        <v>0.51025933185167127</v>
      </c>
      <c r="J29" s="21">
        <v>0.54117698347402432</v>
      </c>
      <c r="K29" s="21">
        <v>0.64124164902099534</v>
      </c>
      <c r="L29" s="21">
        <v>0.66474626792906999</v>
      </c>
      <c r="M29" s="21">
        <v>0.90610552129666766</v>
      </c>
    </row>
    <row r="30" spans="1:53" hidden="1" x14ac:dyDescent="0.25">
      <c r="A30">
        <v>13</v>
      </c>
      <c r="B30" s="21">
        <v>0.38291069585435045</v>
      </c>
      <c r="C30" s="21">
        <v>0.39093144977203637</v>
      </c>
      <c r="D30" s="21">
        <v>0.39950949995149343</v>
      </c>
      <c r="E30" s="21">
        <v>0.42066745282380119</v>
      </c>
      <c r="F30" s="21">
        <v>0.43928313237780964</v>
      </c>
      <c r="G30" s="21">
        <v>0.45523186819788147</v>
      </c>
      <c r="H30" s="21">
        <v>0.48005362409561342</v>
      </c>
      <c r="I30" s="21">
        <v>0.48547932267442784</v>
      </c>
      <c r="J30" s="21">
        <v>0.51025933185167127</v>
      </c>
      <c r="K30" s="21">
        <v>0.54117698347402432</v>
      </c>
      <c r="L30" s="21">
        <v>0.64124164902099534</v>
      </c>
      <c r="M30" s="21">
        <v>0.66474626792906999</v>
      </c>
    </row>
    <row r="31" spans="1:53" hidden="1" x14ac:dyDescent="0.25">
      <c r="A31">
        <v>14</v>
      </c>
      <c r="B31" s="21">
        <v>0.38076321767921684</v>
      </c>
      <c r="C31" s="21">
        <v>0.38291069585435045</v>
      </c>
      <c r="D31" s="21">
        <v>0.39093144977203637</v>
      </c>
      <c r="E31" s="21">
        <v>0.39950949995149343</v>
      </c>
      <c r="F31" s="21">
        <v>0.42066745282380119</v>
      </c>
      <c r="G31" s="21">
        <v>0.43928313237780964</v>
      </c>
      <c r="H31" s="21">
        <v>0.45523186819788147</v>
      </c>
      <c r="I31" s="21">
        <v>0.48005362409561342</v>
      </c>
      <c r="J31" s="21">
        <v>0.48547932267442784</v>
      </c>
      <c r="K31" s="21">
        <v>0.51025933185167127</v>
      </c>
      <c r="L31" s="21">
        <v>0.54117698347402432</v>
      </c>
      <c r="M31" s="21">
        <v>0.64124164902099534</v>
      </c>
    </row>
    <row r="32" spans="1:53" hidden="1" x14ac:dyDescent="0.25">
      <c r="A32">
        <v>15</v>
      </c>
      <c r="B32" s="21">
        <v>0.37171614851418178</v>
      </c>
      <c r="C32" s="21">
        <v>0.38076321767921684</v>
      </c>
      <c r="D32" s="21">
        <v>0.38291069585435045</v>
      </c>
      <c r="E32" s="21">
        <v>0.39093144977203637</v>
      </c>
      <c r="F32" s="21">
        <v>0.39950949995149343</v>
      </c>
      <c r="G32" s="21">
        <v>0.42066745282380119</v>
      </c>
      <c r="H32" s="21">
        <v>0.43928313237780964</v>
      </c>
      <c r="I32" s="21">
        <v>0.45523186819788147</v>
      </c>
      <c r="J32" s="21">
        <v>0.48005362409561342</v>
      </c>
      <c r="K32" s="21">
        <v>0.48547932267442784</v>
      </c>
      <c r="L32" s="21">
        <v>0.51025933185167127</v>
      </c>
      <c r="M32" s="21">
        <v>0.54117698347402432</v>
      </c>
    </row>
    <row r="33" spans="1:13" hidden="1" x14ac:dyDescent="0.25">
      <c r="A33">
        <v>16</v>
      </c>
      <c r="B33" s="21">
        <v>0.37270488492172443</v>
      </c>
      <c r="C33" s="21">
        <v>0.37171614851418178</v>
      </c>
      <c r="D33" s="21">
        <v>0.38076321767921684</v>
      </c>
      <c r="E33" s="21">
        <v>0.38291069585435045</v>
      </c>
      <c r="F33" s="21">
        <v>0.39093144977203637</v>
      </c>
      <c r="G33" s="21">
        <v>0.39950949995149343</v>
      </c>
      <c r="H33" s="21">
        <v>0.42066745282380119</v>
      </c>
      <c r="I33" s="21">
        <v>0.43928313237780964</v>
      </c>
      <c r="J33" s="21">
        <v>0.45523186819788147</v>
      </c>
      <c r="K33" s="21">
        <v>0.48005362409561342</v>
      </c>
      <c r="L33" s="21">
        <v>0.48547932267442784</v>
      </c>
      <c r="M33" s="21">
        <v>0.51025933185167127</v>
      </c>
    </row>
    <row r="34" spans="1:13" hidden="1" x14ac:dyDescent="0.25">
      <c r="A34">
        <v>17</v>
      </c>
      <c r="B34" s="21">
        <v>0.36774932743560501</v>
      </c>
      <c r="C34" s="21">
        <v>0.37270488492172443</v>
      </c>
      <c r="D34" s="21">
        <v>0.37171614851418178</v>
      </c>
      <c r="E34" s="21">
        <v>0.38076321767921684</v>
      </c>
      <c r="F34" s="21">
        <v>0.38291069585435045</v>
      </c>
      <c r="G34" s="21">
        <v>0.39093144977203637</v>
      </c>
      <c r="H34" s="21">
        <v>0.39950949995149343</v>
      </c>
      <c r="I34" s="21">
        <v>0.42066745282380119</v>
      </c>
      <c r="J34" s="21">
        <v>0.43928313237780964</v>
      </c>
      <c r="K34" s="21">
        <v>0.45523186819788147</v>
      </c>
      <c r="L34" s="21">
        <v>0.48005362409561342</v>
      </c>
      <c r="M34" s="21">
        <v>0.48547932267442784</v>
      </c>
    </row>
    <row r="35" spans="1:13" hidden="1" x14ac:dyDescent="0.25">
      <c r="A35">
        <v>18</v>
      </c>
      <c r="B35" s="21">
        <v>0.35839558256737353</v>
      </c>
      <c r="C35" s="21">
        <v>0.36774932743560501</v>
      </c>
      <c r="D35" s="21">
        <v>0.37270488492172443</v>
      </c>
      <c r="E35" s="21">
        <v>0.37171614851418178</v>
      </c>
      <c r="F35" s="21">
        <v>0.38076321767921684</v>
      </c>
      <c r="G35" s="21">
        <v>0.38291069585435045</v>
      </c>
      <c r="H35" s="21">
        <v>0.39093144977203637</v>
      </c>
      <c r="I35" s="21">
        <v>0.39950949995149343</v>
      </c>
      <c r="J35" s="21">
        <v>0.42066745282380119</v>
      </c>
      <c r="K35" s="21">
        <v>0.43928313237780964</v>
      </c>
      <c r="L35" s="21">
        <v>0.45523186819788147</v>
      </c>
      <c r="M35" s="21">
        <v>0.48005362409561342</v>
      </c>
    </row>
    <row r="36" spans="1:13" hidden="1" x14ac:dyDescent="0.25">
      <c r="A36">
        <v>19</v>
      </c>
      <c r="B36" s="21">
        <v>0.35426123129529563</v>
      </c>
      <c r="C36" s="21">
        <v>0.35839558256737353</v>
      </c>
      <c r="D36" s="21">
        <v>0.36774932743560501</v>
      </c>
      <c r="E36" s="21">
        <v>0.37270488492172443</v>
      </c>
      <c r="F36" s="21">
        <v>0.37171614851418178</v>
      </c>
      <c r="G36" s="21">
        <v>0.38076321767921684</v>
      </c>
      <c r="H36" s="21">
        <v>0.38291069585435045</v>
      </c>
      <c r="I36" s="21">
        <v>0.39093144977203637</v>
      </c>
      <c r="J36" s="21">
        <v>0.39950949995149343</v>
      </c>
      <c r="K36" s="21">
        <v>0.42066745282380119</v>
      </c>
      <c r="L36" s="21">
        <v>0.43928313237780964</v>
      </c>
      <c r="M36" s="21">
        <v>0.45523186819788147</v>
      </c>
    </row>
    <row r="37" spans="1:13" hidden="1" x14ac:dyDescent="0.25">
      <c r="A37">
        <v>20</v>
      </c>
      <c r="B37" s="21">
        <v>0.34211474253910101</v>
      </c>
      <c r="C37" s="21">
        <v>0.35426123129529563</v>
      </c>
      <c r="D37" s="21">
        <v>0.35839558256737353</v>
      </c>
      <c r="E37" s="21">
        <v>0.36774932743560501</v>
      </c>
      <c r="F37" s="21">
        <v>0.37270488492172443</v>
      </c>
      <c r="G37" s="21">
        <v>0.37171614851418178</v>
      </c>
      <c r="H37" s="21">
        <v>0.38076321767921684</v>
      </c>
      <c r="I37" s="21">
        <v>0.38291069585435045</v>
      </c>
      <c r="J37" s="21">
        <v>0.39093144977203637</v>
      </c>
      <c r="K37" s="21">
        <v>0.39950949995149343</v>
      </c>
      <c r="L37" s="21">
        <v>0.42066745282380119</v>
      </c>
      <c r="M37" s="21">
        <v>0.43928313237780964</v>
      </c>
    </row>
    <row r="38" spans="1:13" hidden="1" x14ac:dyDescent="0.25">
      <c r="A38">
        <v>21</v>
      </c>
      <c r="B38" s="21">
        <v>0.34238762623392033</v>
      </c>
      <c r="C38" s="21">
        <v>0.34211474253910101</v>
      </c>
      <c r="D38" s="21">
        <v>0.35426123129529563</v>
      </c>
      <c r="E38" s="21">
        <v>0.35839558256737353</v>
      </c>
      <c r="F38" s="21">
        <v>0.36774932743560501</v>
      </c>
      <c r="G38" s="21">
        <v>0.37270488492172443</v>
      </c>
      <c r="H38" s="21">
        <v>0.37171614851418178</v>
      </c>
      <c r="I38" s="21">
        <v>0.38076321767921684</v>
      </c>
      <c r="J38" s="21">
        <v>0.38291069585435045</v>
      </c>
      <c r="K38" s="21">
        <v>0.39093144977203637</v>
      </c>
      <c r="L38" s="21">
        <v>0.39950949995149343</v>
      </c>
      <c r="M38" s="21">
        <v>0.42066745282380119</v>
      </c>
    </row>
    <row r="39" spans="1:13" hidden="1" x14ac:dyDescent="0.25">
      <c r="A39">
        <v>22</v>
      </c>
      <c r="B39" s="21">
        <v>0.33485906539725552</v>
      </c>
      <c r="C39" s="21">
        <v>0.34238762623392033</v>
      </c>
      <c r="D39" s="21">
        <v>0.34211474253910101</v>
      </c>
      <c r="E39" s="21">
        <v>0.35426123129529563</v>
      </c>
      <c r="F39" s="21">
        <v>0.35839558256737353</v>
      </c>
      <c r="G39" s="21">
        <v>0.36774932743560501</v>
      </c>
      <c r="H39" s="21">
        <v>0.37270488492172443</v>
      </c>
      <c r="I39" s="21">
        <v>0.37171614851418178</v>
      </c>
      <c r="J39" s="21">
        <v>0.38076321767921684</v>
      </c>
      <c r="K39" s="21">
        <v>0.38291069585435045</v>
      </c>
      <c r="L39" s="21">
        <v>0.39093144977203637</v>
      </c>
      <c r="M39" s="21">
        <v>0.39950949995149343</v>
      </c>
    </row>
    <row r="40" spans="1:13" hidden="1" x14ac:dyDescent="0.25">
      <c r="A40">
        <v>23</v>
      </c>
      <c r="B40" s="21">
        <v>0.32131583307677547</v>
      </c>
      <c r="C40" s="21">
        <v>0.33485906539725552</v>
      </c>
      <c r="D40" s="21">
        <v>0.34238762623392033</v>
      </c>
      <c r="E40" s="21">
        <v>0.34211474253910101</v>
      </c>
      <c r="F40" s="21">
        <v>0.35426123129529563</v>
      </c>
      <c r="G40" s="21">
        <v>0.35839558256737353</v>
      </c>
      <c r="H40" s="21">
        <v>0.36774932743560501</v>
      </c>
      <c r="I40" s="21">
        <v>0.37270488492172443</v>
      </c>
      <c r="J40" s="21">
        <v>0.37171614851418178</v>
      </c>
      <c r="K40" s="21">
        <v>0.38076321767921684</v>
      </c>
      <c r="L40" s="21">
        <v>0.38291069585435045</v>
      </c>
      <c r="M40" s="21">
        <v>0.39093144977203637</v>
      </c>
    </row>
    <row r="41" spans="1:13" hidden="1" x14ac:dyDescent="0.25">
      <c r="A41">
        <v>24</v>
      </c>
      <c r="B41" s="21">
        <v>0.32349067713152857</v>
      </c>
      <c r="C41" s="21">
        <v>0.32131583307677547</v>
      </c>
      <c r="D41" s="21">
        <v>0.33485906539725552</v>
      </c>
      <c r="E41" s="21">
        <v>0.34238762623392033</v>
      </c>
      <c r="F41" s="21">
        <v>0.34211474253910101</v>
      </c>
      <c r="G41" s="21">
        <v>0.35426123129529563</v>
      </c>
      <c r="H41" s="21">
        <v>0.35839558256737353</v>
      </c>
      <c r="I41" s="21">
        <v>0.36774932743560501</v>
      </c>
      <c r="J41" s="21">
        <v>0.37270488492172443</v>
      </c>
      <c r="K41" s="21">
        <v>0.37171614851418178</v>
      </c>
      <c r="L41" s="21">
        <v>0.38076321767921684</v>
      </c>
      <c r="M41" s="21">
        <v>0.38291069585435045</v>
      </c>
    </row>
    <row r="42" spans="1:13" hidden="1" x14ac:dyDescent="0.25">
      <c r="A42">
        <v>25</v>
      </c>
      <c r="B42" s="21">
        <v>0.30974679620133722</v>
      </c>
      <c r="C42" s="21">
        <v>0.32349067713152857</v>
      </c>
      <c r="D42" s="21">
        <v>0.32131583307677547</v>
      </c>
      <c r="E42" s="21">
        <v>0.33485906539725552</v>
      </c>
      <c r="F42" s="21">
        <v>0.34238762623392033</v>
      </c>
      <c r="G42" s="21">
        <v>0.34211474253910101</v>
      </c>
      <c r="H42" s="21">
        <v>0.35426123129529563</v>
      </c>
      <c r="I42" s="21">
        <v>0.35839558256737353</v>
      </c>
      <c r="J42" s="21">
        <v>0.36774932743560501</v>
      </c>
      <c r="K42" s="21">
        <v>0.37270488492172443</v>
      </c>
      <c r="L42" s="21">
        <v>0.37171614851418178</v>
      </c>
      <c r="M42" s="21">
        <v>0.38076321767921684</v>
      </c>
    </row>
    <row r="43" spans="1:13" hidden="1" x14ac:dyDescent="0.25">
      <c r="A43">
        <v>26</v>
      </c>
      <c r="B43" s="21">
        <v>0.30422886021404322</v>
      </c>
      <c r="C43" s="21">
        <v>0.30974679620133722</v>
      </c>
      <c r="D43" s="21">
        <v>0.32349067713152857</v>
      </c>
      <c r="E43" s="21">
        <v>0.32131583307677547</v>
      </c>
      <c r="F43" s="21">
        <v>0.33485906539725552</v>
      </c>
      <c r="G43" s="21">
        <v>0.34238762623392033</v>
      </c>
      <c r="H43" s="21">
        <v>0.34211474253910101</v>
      </c>
      <c r="I43" s="21">
        <v>0.35426123129529563</v>
      </c>
      <c r="J43" s="21">
        <v>0.35839558256737353</v>
      </c>
      <c r="K43" s="21">
        <v>0.36774932743560501</v>
      </c>
      <c r="L43" s="21">
        <v>0.37270488492172443</v>
      </c>
      <c r="M43" s="21">
        <v>0.37171614851418178</v>
      </c>
    </row>
    <row r="44" spans="1:13" hidden="1" x14ac:dyDescent="0.25">
      <c r="A44">
        <v>27</v>
      </c>
      <c r="B44" s="21">
        <v>0.30178926030046821</v>
      </c>
      <c r="C44" s="21">
        <v>0.30422886021404322</v>
      </c>
      <c r="D44" s="21">
        <v>0.30974679620133722</v>
      </c>
      <c r="E44" s="21">
        <v>0.32349067713152857</v>
      </c>
      <c r="F44" s="21">
        <v>0.32131583307677547</v>
      </c>
      <c r="G44" s="21">
        <v>0.33485906539725552</v>
      </c>
      <c r="H44" s="21">
        <v>0.34238762623392033</v>
      </c>
      <c r="I44" s="21">
        <v>0.34211474253910101</v>
      </c>
      <c r="J44" s="21">
        <v>0.35426123129529563</v>
      </c>
      <c r="K44" s="21">
        <v>0.35839558256737353</v>
      </c>
      <c r="L44" s="21">
        <v>0.36774932743560501</v>
      </c>
      <c r="M44" s="21">
        <v>0.37270488492172443</v>
      </c>
    </row>
    <row r="45" spans="1:13" hidden="1" x14ac:dyDescent="0.25">
      <c r="A45">
        <v>28</v>
      </c>
      <c r="B45" s="21">
        <v>0.29355912461272771</v>
      </c>
      <c r="C45" s="21">
        <v>0.30178926030046821</v>
      </c>
      <c r="D45" s="21">
        <v>0.30422886021404322</v>
      </c>
      <c r="E45" s="21">
        <v>0.30974679620133722</v>
      </c>
      <c r="F45" s="21">
        <v>0.32349067713152857</v>
      </c>
      <c r="G45" s="21">
        <v>0.32131583307677547</v>
      </c>
      <c r="H45" s="21">
        <v>0.33485906539725552</v>
      </c>
      <c r="I45" s="21">
        <v>0.34238762623392033</v>
      </c>
      <c r="J45" s="21">
        <v>0.34211474253910101</v>
      </c>
      <c r="K45" s="21">
        <v>0.35426123129529563</v>
      </c>
      <c r="L45" s="21">
        <v>0.35839558256737353</v>
      </c>
      <c r="M45" s="21">
        <v>0.36774932743560501</v>
      </c>
    </row>
    <row r="46" spans="1:13" hidden="1" x14ac:dyDescent="0.25">
      <c r="A46">
        <v>29</v>
      </c>
      <c r="B46" s="21">
        <v>0.29311976616354662</v>
      </c>
      <c r="C46" s="21">
        <v>0.29355912461272771</v>
      </c>
      <c r="D46" s="21">
        <v>0.30178926030046821</v>
      </c>
      <c r="E46" s="21">
        <v>0.30422886021404322</v>
      </c>
      <c r="F46" s="21">
        <v>0.30974679620133722</v>
      </c>
      <c r="G46" s="21">
        <v>0.32349067713152857</v>
      </c>
      <c r="H46" s="21">
        <v>0.32131583307677547</v>
      </c>
      <c r="I46" s="21">
        <v>0.33485906539725552</v>
      </c>
      <c r="J46" s="21">
        <v>0.34238762623392033</v>
      </c>
      <c r="K46" s="21">
        <v>0.34211474253910101</v>
      </c>
      <c r="L46" s="21">
        <v>0.35426123129529563</v>
      </c>
      <c r="M46" s="21">
        <v>0.35839558256737353</v>
      </c>
    </row>
    <row r="47" spans="1:13" hidden="1" x14ac:dyDescent="0.25">
      <c r="A47">
        <v>30</v>
      </c>
      <c r="B47" s="21">
        <v>0.28546484462963512</v>
      </c>
      <c r="C47" s="21">
        <v>0.29311976616354662</v>
      </c>
      <c r="D47" s="21">
        <v>0.29355912461272771</v>
      </c>
      <c r="E47" s="21">
        <v>0.30178926030046821</v>
      </c>
      <c r="F47" s="21">
        <v>0.30422886021404322</v>
      </c>
      <c r="G47" s="21">
        <v>0.30974679620133722</v>
      </c>
      <c r="H47" s="21">
        <v>0.32349067713152857</v>
      </c>
      <c r="I47" s="21">
        <v>0.32131583307677547</v>
      </c>
      <c r="J47" s="21">
        <v>0.33485906539725552</v>
      </c>
      <c r="K47" s="21">
        <v>0.34238762623392033</v>
      </c>
      <c r="L47" s="21">
        <v>0.34211474253910101</v>
      </c>
      <c r="M47" s="21">
        <v>0.35426123129529563</v>
      </c>
    </row>
    <row r="48" spans="1:13" hidden="1" x14ac:dyDescent="0.25">
      <c r="A48">
        <v>31</v>
      </c>
      <c r="B48" s="21">
        <v>0.28257423318515756</v>
      </c>
      <c r="C48" s="21">
        <v>0.28546484462963512</v>
      </c>
      <c r="D48" s="21">
        <v>0.29311976616354662</v>
      </c>
      <c r="E48" s="21">
        <v>0.29355912461272771</v>
      </c>
      <c r="F48" s="21">
        <v>0.30178926030046821</v>
      </c>
      <c r="G48" s="21">
        <v>0.30422886021404322</v>
      </c>
      <c r="H48" s="21">
        <v>0.30974679620133722</v>
      </c>
      <c r="I48" s="21">
        <v>0.32349067713152857</v>
      </c>
      <c r="J48" s="21">
        <v>0.32131583307677547</v>
      </c>
      <c r="K48" s="21">
        <v>0.33485906539725552</v>
      </c>
      <c r="L48" s="21">
        <v>0.34238762623392033</v>
      </c>
      <c r="M48" s="21">
        <v>0.34211474253910101</v>
      </c>
    </row>
    <row r="49" spans="1:13" hidden="1" x14ac:dyDescent="0.25">
      <c r="A49">
        <v>32</v>
      </c>
      <c r="B49" s="21">
        <v>0.27769204186745183</v>
      </c>
      <c r="C49" s="21">
        <v>0.28257423318515756</v>
      </c>
      <c r="D49" s="21">
        <v>0.28546484462963512</v>
      </c>
      <c r="E49" s="21">
        <v>0.29311976616354662</v>
      </c>
      <c r="F49" s="21">
        <v>0.29355912461272771</v>
      </c>
      <c r="G49" s="21">
        <v>0.30178926030046821</v>
      </c>
      <c r="H49" s="21">
        <v>0.30422886021404322</v>
      </c>
      <c r="I49" s="21">
        <v>0.30974679620133722</v>
      </c>
      <c r="J49" s="21">
        <v>0.32349067713152857</v>
      </c>
      <c r="K49" s="21">
        <v>0.32131583307677547</v>
      </c>
      <c r="L49" s="21">
        <v>0.33485906539725552</v>
      </c>
      <c r="M49" s="21">
        <v>0.34238762623392033</v>
      </c>
    </row>
    <row r="50" spans="1:13" hidden="1" x14ac:dyDescent="0.25">
      <c r="A50">
        <v>33</v>
      </c>
      <c r="B50" s="21">
        <v>0.26899216431934214</v>
      </c>
      <c r="C50" s="21">
        <v>0.27769204186745183</v>
      </c>
      <c r="D50" s="21">
        <v>0.28257423318515756</v>
      </c>
      <c r="E50" s="21">
        <v>0.28546484462963512</v>
      </c>
      <c r="F50" s="21">
        <v>0.29311976616354662</v>
      </c>
      <c r="G50" s="21">
        <v>0.29355912461272771</v>
      </c>
      <c r="H50" s="21">
        <v>0.30178926030046821</v>
      </c>
      <c r="I50" s="21">
        <v>0.30422886021404322</v>
      </c>
      <c r="J50" s="21">
        <v>0.30974679620133722</v>
      </c>
      <c r="K50" s="21">
        <v>0.32349067713152857</v>
      </c>
      <c r="L50" s="21">
        <v>0.32131583307677547</v>
      </c>
      <c r="M50" s="21">
        <v>0.33485906539725552</v>
      </c>
    </row>
    <row r="51" spans="1:13" hidden="1" x14ac:dyDescent="0.25">
      <c r="A51">
        <v>34</v>
      </c>
      <c r="B51" s="21">
        <v>0.22542894965502608</v>
      </c>
      <c r="C51" s="21">
        <v>0.26899216431934214</v>
      </c>
      <c r="D51" s="21">
        <v>0.27769204186745183</v>
      </c>
      <c r="E51" s="21">
        <v>0.28257423318515756</v>
      </c>
      <c r="F51" s="21">
        <v>0.28546484462963512</v>
      </c>
      <c r="G51" s="21">
        <v>0.29311976616354662</v>
      </c>
      <c r="H51" s="21">
        <v>0.29355912461272771</v>
      </c>
      <c r="I51" s="21">
        <v>0.30178926030046821</v>
      </c>
      <c r="J51" s="21">
        <v>0.30422886021404322</v>
      </c>
      <c r="K51" s="21">
        <v>0.30974679620133722</v>
      </c>
      <c r="L51" s="21">
        <v>0.32349067713152857</v>
      </c>
      <c r="M51" s="21">
        <v>0.32131583307677547</v>
      </c>
    </row>
    <row r="52" spans="1:13" hidden="1" x14ac:dyDescent="0.25">
      <c r="A52">
        <v>35</v>
      </c>
      <c r="B52" s="21">
        <v>0.1535059779957855</v>
      </c>
      <c r="C52" s="21">
        <v>0.22542894965502608</v>
      </c>
      <c r="D52" s="21">
        <v>0.26899216431934214</v>
      </c>
      <c r="E52" s="21">
        <v>0.27769204186745183</v>
      </c>
      <c r="F52" s="21">
        <v>0.28257423318515756</v>
      </c>
      <c r="G52" s="21">
        <v>0.28546484462963512</v>
      </c>
      <c r="H52" s="21">
        <v>0.29311976616354662</v>
      </c>
      <c r="I52" s="21">
        <v>0.29355912461272771</v>
      </c>
      <c r="J52" s="21">
        <v>0.30178926030046821</v>
      </c>
      <c r="K52" s="21">
        <v>0.30422886021404322</v>
      </c>
      <c r="L52" s="21">
        <v>0.30974679620133722</v>
      </c>
      <c r="M52" s="21">
        <v>0.32349067713152857</v>
      </c>
    </row>
    <row r="53" spans="1:13" hidden="1" x14ac:dyDescent="0.25"/>
    <row r="54" spans="1:13" hidden="1" x14ac:dyDescent="0.25"/>
    <row r="55" spans="1:13" hidden="1" x14ac:dyDescent="0.25"/>
  </sheetData>
  <mergeCells count="3">
    <mergeCell ref="B1:M1"/>
    <mergeCell ref="N1:Y1"/>
    <mergeCell ref="Z1:AK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74"/>
  <sheetViews>
    <sheetView topLeftCell="C48" workbookViewId="0">
      <selection activeCell="R70" sqref="R70"/>
    </sheetView>
  </sheetViews>
  <sheetFormatPr defaultRowHeight="15" x14ac:dyDescent="0.25"/>
  <cols>
    <col min="2" max="2" width="25.42578125" customWidth="1"/>
    <col min="3" max="3" width="12.28515625" customWidth="1"/>
    <col min="4" max="7" width="9.28515625" bestFit="1" customWidth="1"/>
    <col min="8" max="8" width="10.140625" bestFit="1" customWidth="1"/>
    <col min="9" max="14" width="9.28515625" bestFit="1" customWidth="1"/>
    <col min="15" max="15" width="10.140625" style="1" bestFit="1" customWidth="1"/>
    <col min="17" max="17" width="21.85546875" customWidth="1"/>
    <col min="18" max="18" width="18.7109375" customWidth="1"/>
    <col min="19" max="19" width="13.5703125" bestFit="1" customWidth="1"/>
  </cols>
  <sheetData>
    <row r="2" spans="2:15" x14ac:dyDescent="0.25">
      <c r="B2" s="14" t="s">
        <v>41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s="1" t="s">
        <v>39</v>
      </c>
    </row>
    <row r="3" spans="2:15" x14ac:dyDescent="0.25">
      <c r="B3" t="s">
        <v>106</v>
      </c>
      <c r="C3" s="11">
        <v>1297596.07</v>
      </c>
      <c r="D3" s="11">
        <v>545673.06999999995</v>
      </c>
      <c r="E3" s="11">
        <v>545673.06999999995</v>
      </c>
      <c r="F3" s="11">
        <v>845673.07</v>
      </c>
      <c r="G3" s="11">
        <v>845673.07</v>
      </c>
      <c r="H3" s="11">
        <v>845673.07</v>
      </c>
      <c r="I3" s="11">
        <v>845673.07</v>
      </c>
      <c r="J3" s="11">
        <v>845673.07</v>
      </c>
      <c r="K3" s="11">
        <v>845673.07</v>
      </c>
      <c r="L3" s="11">
        <v>845673.07</v>
      </c>
      <c r="M3" s="11">
        <v>845673.07</v>
      </c>
      <c r="N3" s="11">
        <v>845673.07</v>
      </c>
      <c r="O3" s="12">
        <f>SUM(C3:N3)</f>
        <v>9999999.8400000017</v>
      </c>
    </row>
    <row r="4" spans="2:15" x14ac:dyDescent="0.25">
      <c r="B4" t="s">
        <v>107</v>
      </c>
      <c r="C4" s="11">
        <v>275000</v>
      </c>
      <c r="D4" s="11">
        <v>275000</v>
      </c>
      <c r="E4" s="11">
        <v>275000</v>
      </c>
      <c r="F4" s="11">
        <v>200000</v>
      </c>
      <c r="G4" s="11">
        <v>200000</v>
      </c>
      <c r="H4" s="11">
        <v>200000</v>
      </c>
      <c r="I4" s="11">
        <v>200000</v>
      </c>
      <c r="J4" s="11">
        <v>200000</v>
      </c>
      <c r="K4" s="11">
        <v>300000</v>
      </c>
      <c r="L4" s="11">
        <v>300000</v>
      </c>
      <c r="M4" s="11">
        <v>375000</v>
      </c>
      <c r="N4" s="11">
        <v>200000</v>
      </c>
      <c r="O4" s="12">
        <f t="shared" ref="O4:O8" si="0">SUM(C4:N4)</f>
        <v>3000000</v>
      </c>
    </row>
    <row r="5" spans="2:15" x14ac:dyDescent="0.25">
      <c r="B5" t="s">
        <v>108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/>
      <c r="K5" s="11">
        <v>500000</v>
      </c>
      <c r="L5" s="11">
        <v>500000</v>
      </c>
      <c r="M5" s="11">
        <v>0</v>
      </c>
      <c r="N5" s="11">
        <v>0</v>
      </c>
      <c r="O5" s="12">
        <f t="shared" si="0"/>
        <v>1000000</v>
      </c>
    </row>
    <row r="6" spans="2:15" x14ac:dyDescent="0.25">
      <c r="B6" t="s">
        <v>109</v>
      </c>
      <c r="C6" s="11">
        <f>1000000/6</f>
        <v>166666.66666666666</v>
      </c>
      <c r="D6" s="11">
        <f t="shared" ref="D6:H6" si="1">1000000/6</f>
        <v>166666.66666666666</v>
      </c>
      <c r="E6" s="11">
        <f t="shared" si="1"/>
        <v>166666.66666666666</v>
      </c>
      <c r="F6" s="11">
        <f t="shared" si="1"/>
        <v>166666.66666666666</v>
      </c>
      <c r="G6" s="11">
        <f t="shared" si="1"/>
        <v>166666.66666666666</v>
      </c>
      <c r="H6" s="11">
        <f t="shared" si="1"/>
        <v>166666.66666666666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2">
        <f t="shared" si="0"/>
        <v>999999.99999999988</v>
      </c>
    </row>
    <row r="7" spans="2:15" x14ac:dyDescent="0.25">
      <c r="B7" t="s">
        <v>110</v>
      </c>
      <c r="C7" s="11">
        <v>890000</v>
      </c>
      <c r="D7" s="11">
        <v>800000</v>
      </c>
      <c r="E7" s="11">
        <v>800000</v>
      </c>
      <c r="F7" s="11">
        <v>625000</v>
      </c>
      <c r="G7" s="11">
        <v>620000</v>
      </c>
      <c r="H7" s="11">
        <v>620000</v>
      </c>
      <c r="I7" s="11">
        <v>620000</v>
      </c>
      <c r="J7" s="11">
        <v>625000</v>
      </c>
      <c r="K7" s="11">
        <v>905000</v>
      </c>
      <c r="L7" s="11">
        <v>905000</v>
      </c>
      <c r="M7" s="11">
        <v>970000</v>
      </c>
      <c r="N7" s="11">
        <v>620000</v>
      </c>
      <c r="O7" s="12">
        <f t="shared" si="0"/>
        <v>9000000</v>
      </c>
    </row>
    <row r="8" spans="2:15" x14ac:dyDescent="0.25">
      <c r="B8" s="13" t="s">
        <v>39</v>
      </c>
      <c r="C8" s="12">
        <f>SUM(C3:C7)</f>
        <v>2629262.7366666668</v>
      </c>
      <c r="D8" s="12">
        <f t="shared" ref="D8:N8" si="2">SUM(D3:D7)</f>
        <v>1787339.7366666666</v>
      </c>
      <c r="E8" s="12">
        <f t="shared" si="2"/>
        <v>1787339.7366666666</v>
      </c>
      <c r="F8" s="12">
        <f t="shared" si="2"/>
        <v>1837339.7366666666</v>
      </c>
      <c r="G8" s="12">
        <f t="shared" si="2"/>
        <v>1832339.7366666666</v>
      </c>
      <c r="H8" s="12">
        <f t="shared" si="2"/>
        <v>1832339.7366666666</v>
      </c>
      <c r="I8" s="12">
        <f t="shared" si="2"/>
        <v>1665673.0699999998</v>
      </c>
      <c r="J8" s="12">
        <f t="shared" si="2"/>
        <v>1670673.0699999998</v>
      </c>
      <c r="K8" s="12">
        <f t="shared" si="2"/>
        <v>2550673.0699999998</v>
      </c>
      <c r="L8" s="12">
        <f t="shared" si="2"/>
        <v>2550673.0699999998</v>
      </c>
      <c r="M8" s="12">
        <f t="shared" si="2"/>
        <v>2190673.0699999998</v>
      </c>
      <c r="N8" s="12">
        <f t="shared" si="2"/>
        <v>1665673.0699999998</v>
      </c>
      <c r="O8" s="12">
        <f t="shared" si="0"/>
        <v>23999999.84</v>
      </c>
    </row>
    <row r="10" spans="2:15" x14ac:dyDescent="0.25">
      <c r="B10" s="20" t="s">
        <v>44</v>
      </c>
      <c r="C10" s="20" t="s">
        <v>40</v>
      </c>
      <c r="O10"/>
    </row>
    <row r="11" spans="2:15" x14ac:dyDescent="0.25">
      <c r="B11" s="1" t="str">
        <f>B3</f>
        <v>In-office</v>
      </c>
      <c r="C11" s="1">
        <v>6</v>
      </c>
      <c r="O11"/>
    </row>
    <row r="12" spans="2:15" x14ac:dyDescent="0.25">
      <c r="B12" s="1" t="str">
        <f t="shared" ref="B12:B15" si="3">B4</f>
        <v>Display/Mobile</v>
      </c>
      <c r="C12" s="1">
        <v>6</v>
      </c>
      <c r="O12"/>
    </row>
    <row r="13" spans="2:15" x14ac:dyDescent="0.25">
      <c r="B13" s="1" t="str">
        <f t="shared" si="3"/>
        <v>Email</v>
      </c>
      <c r="C13" s="1">
        <v>6</v>
      </c>
      <c r="O13"/>
    </row>
    <row r="14" spans="2:15" x14ac:dyDescent="0.25">
      <c r="B14" s="1" t="str">
        <f t="shared" si="3"/>
        <v>Online Video</v>
      </c>
      <c r="C14" s="1">
        <v>6</v>
      </c>
      <c r="O14"/>
    </row>
    <row r="15" spans="2:15" x14ac:dyDescent="0.25">
      <c r="B15" s="1" t="str">
        <f t="shared" si="3"/>
        <v>Search</v>
      </c>
      <c r="C15" s="1">
        <v>6</v>
      </c>
      <c r="O15"/>
    </row>
    <row r="16" spans="2:15" x14ac:dyDescent="0.25">
      <c r="B16" s="19" t="s">
        <v>39</v>
      </c>
      <c r="C16" s="19">
        <v>6</v>
      </c>
    </row>
    <row r="18" spans="2:19" x14ac:dyDescent="0.25">
      <c r="B18" s="18" t="s">
        <v>42</v>
      </c>
      <c r="C18" s="1" t="s">
        <v>27</v>
      </c>
      <c r="D18" s="1" t="s">
        <v>28</v>
      </c>
      <c r="E18" s="1" t="s">
        <v>29</v>
      </c>
      <c r="F18" s="1" t="s">
        <v>30</v>
      </c>
      <c r="G18" s="1" t="s">
        <v>31</v>
      </c>
      <c r="H18" s="1" t="s">
        <v>32</v>
      </c>
      <c r="I18" s="1" t="s">
        <v>33</v>
      </c>
      <c r="J18" s="1" t="s">
        <v>34</v>
      </c>
      <c r="K18" s="1" t="s">
        <v>35</v>
      </c>
      <c r="L18" s="1" t="s">
        <v>36</v>
      </c>
      <c r="M18" s="1" t="s">
        <v>37</v>
      </c>
      <c r="N18" s="1" t="s">
        <v>38</v>
      </c>
      <c r="O18" s="1" t="s">
        <v>39</v>
      </c>
      <c r="S18" s="4"/>
    </row>
    <row r="19" spans="2:19" x14ac:dyDescent="0.25">
      <c r="B19" s="1" t="str">
        <f>B11</f>
        <v>In-office</v>
      </c>
      <c r="C19" s="11">
        <f>C3*$C11*(1-Inputs!$C$5)</f>
        <v>4749201.6162</v>
      </c>
      <c r="D19" s="11">
        <f>D3*$C11*(1-Inputs!$C$5)</f>
        <v>1997163.4361999999</v>
      </c>
      <c r="E19" s="11">
        <f>E3*$C11*(1-Inputs!$C$5)</f>
        <v>1997163.4361999999</v>
      </c>
      <c r="F19" s="11">
        <f>F3*$C11*(1-Inputs!$C$5)</f>
        <v>3095163.4361999999</v>
      </c>
      <c r="G19" s="11">
        <f>G3*$C11*(1-Inputs!$C$5)</f>
        <v>3095163.4361999999</v>
      </c>
      <c r="H19" s="11">
        <f>H3*$C11*(1-Inputs!$C$5)</f>
        <v>3095163.4361999999</v>
      </c>
      <c r="I19" s="11">
        <f>I3*$C11*(1-Inputs!$C$5)</f>
        <v>3095163.4361999999</v>
      </c>
      <c r="J19" s="11">
        <f>J3*$C11*(1-Inputs!$C$5)</f>
        <v>3095163.4361999999</v>
      </c>
      <c r="K19" s="11">
        <f>K3*$C11*(1-Inputs!$C$5)</f>
        <v>3095163.4361999999</v>
      </c>
      <c r="L19" s="11">
        <f>L3*$C11*(1-Inputs!$C$5)</f>
        <v>3095163.4361999999</v>
      </c>
      <c r="M19" s="11">
        <f>M3*$C11*(1-Inputs!$C$5)</f>
        <v>3095163.4361999999</v>
      </c>
      <c r="N19" s="11">
        <f>N3*$C11*(1-Inputs!$C$5)</f>
        <v>3095163.4361999999</v>
      </c>
      <c r="O19" s="12">
        <f>SUM(C19:N19)</f>
        <v>36599999.414400004</v>
      </c>
      <c r="S19" s="4"/>
    </row>
    <row r="20" spans="2:19" x14ac:dyDescent="0.25">
      <c r="B20" s="1" t="str">
        <f>B12</f>
        <v>Display/Mobile</v>
      </c>
      <c r="C20" s="11">
        <f>C4*$C12*(1-Inputs!$C$5)</f>
        <v>1006500</v>
      </c>
      <c r="D20" s="11">
        <f>D4*$C12*(1-Inputs!$C$5)</f>
        <v>1006500</v>
      </c>
      <c r="E20" s="11">
        <f>E4*$C12*(1-Inputs!$C$5)</f>
        <v>1006500</v>
      </c>
      <c r="F20" s="11">
        <f>F4*$C12*(1-Inputs!$C$5)</f>
        <v>732000</v>
      </c>
      <c r="G20" s="11">
        <f>G4*$C12*(1-Inputs!$C$5)</f>
        <v>732000</v>
      </c>
      <c r="H20" s="11">
        <f>H4*$C12*(1-Inputs!$C$5)</f>
        <v>732000</v>
      </c>
      <c r="I20" s="11">
        <f>I4*$C12*(1-Inputs!$C$5)</f>
        <v>732000</v>
      </c>
      <c r="J20" s="11">
        <f>J4*$C12*(1-Inputs!$C$5)</f>
        <v>732000</v>
      </c>
      <c r="K20" s="11">
        <f>K4*$C12*(1-Inputs!$C$5)</f>
        <v>1098000</v>
      </c>
      <c r="L20" s="11">
        <f>L4*$C12*(1-Inputs!$C$5)</f>
        <v>1098000</v>
      </c>
      <c r="M20" s="11">
        <f>M4*$C12*(1-Inputs!$C$5)</f>
        <v>1372500</v>
      </c>
      <c r="N20" s="11">
        <f>N4*$C12*(1-Inputs!$C$5)</f>
        <v>732000</v>
      </c>
      <c r="O20" s="12">
        <f t="shared" ref="O20:O24" si="4">SUM(C20:N20)</f>
        <v>10980000</v>
      </c>
      <c r="S20" s="4"/>
    </row>
    <row r="21" spans="2:19" x14ac:dyDescent="0.25">
      <c r="B21" s="1" t="str">
        <f>B13</f>
        <v>Email</v>
      </c>
      <c r="C21" s="11">
        <f>C5*$C13*(1-Inputs!$C$5)</f>
        <v>0</v>
      </c>
      <c r="D21" s="11">
        <f>D5*$C13*(1-Inputs!$C$5)</f>
        <v>0</v>
      </c>
      <c r="E21" s="11">
        <f>E5*$C13*(1-Inputs!$C$5)</f>
        <v>0</v>
      </c>
      <c r="F21" s="11">
        <f>F5*$C13*(1-Inputs!$C$5)</f>
        <v>0</v>
      </c>
      <c r="G21" s="11">
        <f>G5*$C13*(1-Inputs!$C$5)</f>
        <v>0</v>
      </c>
      <c r="H21" s="11">
        <f>H5*$C13*(1-Inputs!$C$5)</f>
        <v>0</v>
      </c>
      <c r="I21" s="11">
        <f>I5*$C13*(1-Inputs!$C$5)</f>
        <v>0</v>
      </c>
      <c r="J21" s="11">
        <f>J5*$C13*(1-Inputs!$C$5)</f>
        <v>0</v>
      </c>
      <c r="K21" s="11">
        <f>K5*$C13*(1-Inputs!$C$5)</f>
        <v>1830000</v>
      </c>
      <c r="L21" s="11">
        <f>L5*$C13*(1-Inputs!$C$5)</f>
        <v>1830000</v>
      </c>
      <c r="M21" s="11">
        <f>M5*$C13*(1-Inputs!$C$5)</f>
        <v>0</v>
      </c>
      <c r="N21" s="11">
        <f>N5*$C13*(1-Inputs!$C$5)</f>
        <v>0</v>
      </c>
      <c r="O21" s="12">
        <f t="shared" si="4"/>
        <v>3660000</v>
      </c>
      <c r="S21" s="4"/>
    </row>
    <row r="22" spans="2:19" x14ac:dyDescent="0.25">
      <c r="B22" s="1" t="str">
        <f>B14</f>
        <v>Online Video</v>
      </c>
      <c r="C22" s="11">
        <f>C6*$C14*(1-Inputs!$C$5)</f>
        <v>610000</v>
      </c>
      <c r="D22" s="11">
        <f>D6*$C14*(1-Inputs!$C$5)</f>
        <v>610000</v>
      </c>
      <c r="E22" s="11">
        <f>E6*$C14*(1-Inputs!$C$5)</f>
        <v>610000</v>
      </c>
      <c r="F22" s="11">
        <f>F6*$C14*(1-Inputs!$C$5)</f>
        <v>610000</v>
      </c>
      <c r="G22" s="11">
        <f>G6*$C14*(1-Inputs!$C$5)</f>
        <v>610000</v>
      </c>
      <c r="H22" s="11">
        <f>H6*$C14*(1-Inputs!$C$5)</f>
        <v>610000</v>
      </c>
      <c r="I22" s="11">
        <f>I6*$C14*(1-Inputs!$C$5)</f>
        <v>0</v>
      </c>
      <c r="J22" s="11">
        <f>J6*$C14*(1-Inputs!$C$5)</f>
        <v>0</v>
      </c>
      <c r="K22" s="11">
        <f>K6*$C14*(1-Inputs!$C$5)</f>
        <v>0</v>
      </c>
      <c r="L22" s="11">
        <f>L6*$C14*(1-Inputs!$C$5)</f>
        <v>0</v>
      </c>
      <c r="M22" s="11">
        <f>M6*$C14*(1-Inputs!$C$5)</f>
        <v>0</v>
      </c>
      <c r="N22" s="11">
        <f>N6*$C14*(1-Inputs!$C$5)</f>
        <v>0</v>
      </c>
      <c r="O22" s="12">
        <f t="shared" si="4"/>
        <v>3660000</v>
      </c>
      <c r="S22" s="4"/>
    </row>
    <row r="23" spans="2:19" x14ac:dyDescent="0.25">
      <c r="B23" s="1" t="str">
        <f>B15</f>
        <v>Search</v>
      </c>
      <c r="C23" s="11">
        <f>C7*$C15*(1-Inputs!$C$5)</f>
        <v>3257400</v>
      </c>
      <c r="D23" s="11">
        <f>D7*$C15*(1-Inputs!$C$5)</f>
        <v>2928000</v>
      </c>
      <c r="E23" s="11">
        <f>E7*$C15*(1-Inputs!$C$5)</f>
        <v>2928000</v>
      </c>
      <c r="F23" s="11">
        <f>F7*$C15*(1-Inputs!$C$5)</f>
        <v>2287500</v>
      </c>
      <c r="G23" s="11">
        <f>G7*$C15*(1-Inputs!$C$5)</f>
        <v>2269200</v>
      </c>
      <c r="H23" s="11">
        <f>H7*$C15*(1-Inputs!$C$5)</f>
        <v>2269200</v>
      </c>
      <c r="I23" s="11">
        <f>I7*$C15*(1-Inputs!$C$5)</f>
        <v>2269200</v>
      </c>
      <c r="J23" s="11">
        <f>J7*$C15*(1-Inputs!$C$5)</f>
        <v>2287500</v>
      </c>
      <c r="K23" s="11">
        <f>K7*$C15*(1-Inputs!$C$5)</f>
        <v>3312300</v>
      </c>
      <c r="L23" s="11">
        <f>L7*$C15*(1-Inputs!$C$5)</f>
        <v>3312300</v>
      </c>
      <c r="M23" s="11">
        <f>M7*$C15*(1-Inputs!$C$5)</f>
        <v>3550200</v>
      </c>
      <c r="N23" s="11">
        <f>N7*$C15*(1-Inputs!$C$5)</f>
        <v>2269200</v>
      </c>
      <c r="O23" s="12">
        <f t="shared" si="4"/>
        <v>32940000</v>
      </c>
      <c r="S23" s="4"/>
    </row>
    <row r="24" spans="2:19" x14ac:dyDescent="0.25">
      <c r="B24" s="19" t="s">
        <v>39</v>
      </c>
      <c r="C24" s="12">
        <f>SUM(C19:C23)</f>
        <v>9623101.6162</v>
      </c>
      <c r="D24" s="12">
        <f t="shared" ref="D24" si="5">SUM(D19:D23)</f>
        <v>6541663.4362000003</v>
      </c>
      <c r="E24" s="12">
        <f t="shared" ref="E24" si="6">SUM(E19:E23)</f>
        <v>6541663.4362000003</v>
      </c>
      <c r="F24" s="12">
        <f t="shared" ref="F24" si="7">SUM(F19:F23)</f>
        <v>6724663.4362000003</v>
      </c>
      <c r="G24" s="12">
        <f t="shared" ref="G24" si="8">SUM(G19:G23)</f>
        <v>6706363.4362000003</v>
      </c>
      <c r="H24" s="12">
        <f t="shared" ref="H24" si="9">SUM(H19:H23)</f>
        <v>6706363.4362000003</v>
      </c>
      <c r="I24" s="12">
        <f t="shared" ref="I24" si="10">SUM(I19:I23)</f>
        <v>6096363.4362000003</v>
      </c>
      <c r="J24" s="12">
        <f t="shared" ref="J24" si="11">SUM(J19:J23)</f>
        <v>6114663.4362000003</v>
      </c>
      <c r="K24" s="12">
        <f t="shared" ref="K24" si="12">SUM(K19:K23)</f>
        <v>9335463.4362000003</v>
      </c>
      <c r="L24" s="12">
        <f t="shared" ref="L24" si="13">SUM(L19:L23)</f>
        <v>9335463.4362000003</v>
      </c>
      <c r="M24" s="12">
        <f t="shared" ref="M24" si="14">SUM(M19:M23)</f>
        <v>8017863.4362000003</v>
      </c>
      <c r="N24" s="12">
        <f t="shared" ref="N24" si="15">SUM(N19:N23)</f>
        <v>6096363.4362000003</v>
      </c>
      <c r="O24" s="12">
        <f t="shared" si="4"/>
        <v>87839999.414399981</v>
      </c>
      <c r="S24" s="4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S25" s="4"/>
    </row>
    <row r="26" spans="2:19" x14ac:dyDescent="0.25">
      <c r="B26" s="18" t="s">
        <v>43</v>
      </c>
      <c r="C26" s="1" t="s">
        <v>27</v>
      </c>
      <c r="D26" s="1" t="s">
        <v>28</v>
      </c>
      <c r="E26" s="1" t="s">
        <v>29</v>
      </c>
      <c r="F26" s="1" t="s">
        <v>30</v>
      </c>
      <c r="G26" s="1" t="s">
        <v>31</v>
      </c>
      <c r="H26" s="1" t="s">
        <v>32</v>
      </c>
      <c r="I26" s="1" t="s">
        <v>33</v>
      </c>
      <c r="J26" s="1" t="s">
        <v>34</v>
      </c>
      <c r="K26" s="1" t="s">
        <v>35</v>
      </c>
      <c r="L26" s="1" t="s">
        <v>36</v>
      </c>
      <c r="M26" s="1" t="s">
        <v>37</v>
      </c>
      <c r="N26" s="1" t="s">
        <v>38</v>
      </c>
      <c r="O26" s="1" t="s">
        <v>39</v>
      </c>
      <c r="S26" s="4"/>
    </row>
    <row r="27" spans="2:19" x14ac:dyDescent="0.25">
      <c r="B27" s="1" t="str">
        <f>B19</f>
        <v>In-office</v>
      </c>
      <c r="C27" s="17">
        <f>C19/Inputs!$C$6</f>
        <v>3539.2184220444578</v>
      </c>
      <c r="D27" s="17">
        <f>D19/Inputs!$C$6</f>
        <v>1488.3338709229865</v>
      </c>
      <c r="E27" s="17">
        <f>E19/Inputs!$C$6</f>
        <v>1488.3338709229865</v>
      </c>
      <c r="F27" s="17">
        <f>F19/Inputs!$C$6</f>
        <v>2306.5896834682089</v>
      </c>
      <c r="G27" s="17">
        <f>G19/Inputs!$C$6</f>
        <v>2306.5896834682089</v>
      </c>
      <c r="H27" s="17">
        <f>H19/Inputs!$C$6</f>
        <v>2306.5896834682089</v>
      </c>
      <c r="I27" s="17">
        <f>I19/Inputs!$C$6</f>
        <v>2306.5896834682089</v>
      </c>
      <c r="J27" s="17">
        <f>J19/Inputs!$C$6</f>
        <v>2306.5896834682089</v>
      </c>
      <c r="K27" s="17">
        <f>K19/Inputs!$C$6</f>
        <v>2306.5896834682089</v>
      </c>
      <c r="L27" s="17">
        <f>L19/Inputs!$C$6</f>
        <v>2306.5896834682089</v>
      </c>
      <c r="M27" s="17">
        <f>M19/Inputs!$C$6</f>
        <v>2306.5896834682089</v>
      </c>
      <c r="N27" s="17">
        <f>N19/Inputs!$C$6</f>
        <v>2306.5896834682089</v>
      </c>
      <c r="O27" s="15">
        <f>SUM(C27:N27)</f>
        <v>27275.193315104319</v>
      </c>
      <c r="S27" s="4"/>
    </row>
    <row r="28" spans="2:19" x14ac:dyDescent="0.25">
      <c r="B28" s="1" t="str">
        <f t="shared" ref="B28:B31" si="16">B20</f>
        <v>Display/Mobile</v>
      </c>
      <c r="C28" s="17">
        <f>C20/Inputs!$C$6</f>
        <v>750.06782816645386</v>
      </c>
      <c r="D28" s="17">
        <f>D20/Inputs!$C$6</f>
        <v>750.06782816645386</v>
      </c>
      <c r="E28" s="17">
        <f>E20/Inputs!$C$6</f>
        <v>750.06782816645386</v>
      </c>
      <c r="F28" s="17">
        <f>F20/Inputs!$C$6</f>
        <v>545.50387503014827</v>
      </c>
      <c r="G28" s="17">
        <f>G20/Inputs!$C$6</f>
        <v>545.50387503014827</v>
      </c>
      <c r="H28" s="17">
        <f>H20/Inputs!$C$6</f>
        <v>545.50387503014827</v>
      </c>
      <c r="I28" s="17">
        <f>I20/Inputs!$C$6</f>
        <v>545.50387503014827</v>
      </c>
      <c r="J28" s="17">
        <f>J20/Inputs!$C$6</f>
        <v>545.50387503014827</v>
      </c>
      <c r="K28" s="17">
        <f>K20/Inputs!$C$6</f>
        <v>818.2558125452224</v>
      </c>
      <c r="L28" s="17">
        <f>L20/Inputs!$C$6</f>
        <v>818.2558125452224</v>
      </c>
      <c r="M28" s="17">
        <f>M20/Inputs!$C$6</f>
        <v>1022.819765681528</v>
      </c>
      <c r="N28" s="17">
        <f>N20/Inputs!$C$6</f>
        <v>545.50387503014827</v>
      </c>
      <c r="O28" s="15">
        <f t="shared" ref="O28:O32" si="17">SUM(C28:N28)</f>
        <v>8182.558125452224</v>
      </c>
    </row>
    <row r="29" spans="2:19" x14ac:dyDescent="0.25">
      <c r="B29" s="1" t="str">
        <f t="shared" si="16"/>
        <v>Email</v>
      </c>
      <c r="C29" s="17">
        <f>C21/Inputs!$C$6</f>
        <v>0</v>
      </c>
      <c r="D29" s="17">
        <f>D21/Inputs!$C$6</f>
        <v>0</v>
      </c>
      <c r="E29" s="17">
        <f>E21/Inputs!$C$6</f>
        <v>0</v>
      </c>
      <c r="F29" s="17">
        <f>F21/Inputs!$C$6</f>
        <v>0</v>
      </c>
      <c r="G29" s="17">
        <f>G21/Inputs!$C$6</f>
        <v>0</v>
      </c>
      <c r="H29" s="17">
        <f>H21/Inputs!$C$6</f>
        <v>0</v>
      </c>
      <c r="I29" s="17">
        <f>I21/Inputs!$C$6</f>
        <v>0</v>
      </c>
      <c r="J29" s="17">
        <f>J21/Inputs!$C$6</f>
        <v>0</v>
      </c>
      <c r="K29" s="17">
        <f>K21/Inputs!$C$6</f>
        <v>1363.7596875753707</v>
      </c>
      <c r="L29" s="17">
        <f>L21/Inputs!$C$6</f>
        <v>1363.7596875753707</v>
      </c>
      <c r="M29" s="17">
        <f>M21/Inputs!$C$6</f>
        <v>0</v>
      </c>
      <c r="N29" s="17">
        <f>N21/Inputs!$C$6</f>
        <v>0</v>
      </c>
      <c r="O29" s="15">
        <f t="shared" si="17"/>
        <v>2727.5193751507413</v>
      </c>
    </row>
    <row r="30" spans="2:19" x14ac:dyDescent="0.25">
      <c r="B30" s="1" t="str">
        <f t="shared" si="16"/>
        <v>Online Video</v>
      </c>
      <c r="C30" s="17">
        <f>C22/Inputs!$C$6</f>
        <v>454.58656252512355</v>
      </c>
      <c r="D30" s="17">
        <f>D22/Inputs!$C$6</f>
        <v>454.58656252512355</v>
      </c>
      <c r="E30" s="17">
        <f>E22/Inputs!$C$6</f>
        <v>454.58656252512355</v>
      </c>
      <c r="F30" s="17">
        <f>F22/Inputs!$C$6</f>
        <v>454.58656252512355</v>
      </c>
      <c r="G30" s="17">
        <f>G22/Inputs!$C$6</f>
        <v>454.58656252512355</v>
      </c>
      <c r="H30" s="17">
        <f>H22/Inputs!$C$6</f>
        <v>454.58656252512355</v>
      </c>
      <c r="I30" s="17">
        <f>I22/Inputs!$C$6</f>
        <v>0</v>
      </c>
      <c r="J30" s="17">
        <f>J22/Inputs!$C$6</f>
        <v>0</v>
      </c>
      <c r="K30" s="17">
        <f>K22/Inputs!$C$6</f>
        <v>0</v>
      </c>
      <c r="L30" s="17">
        <f>L22/Inputs!$C$6</f>
        <v>0</v>
      </c>
      <c r="M30" s="17">
        <f>M22/Inputs!$C$6</f>
        <v>0</v>
      </c>
      <c r="N30" s="17">
        <f>N22/Inputs!$C$6</f>
        <v>0</v>
      </c>
      <c r="O30" s="15">
        <f t="shared" si="17"/>
        <v>2727.5193751507413</v>
      </c>
    </row>
    <row r="31" spans="2:19" x14ac:dyDescent="0.25">
      <c r="B31" s="1" t="str">
        <f t="shared" si="16"/>
        <v>Search</v>
      </c>
      <c r="C31" s="17">
        <f>C23/Inputs!$C$6</f>
        <v>2427.49224388416</v>
      </c>
      <c r="D31" s="17">
        <f>D23/Inputs!$C$6</f>
        <v>2182.0155001205931</v>
      </c>
      <c r="E31" s="17">
        <f>E23/Inputs!$C$6</f>
        <v>2182.0155001205931</v>
      </c>
      <c r="F31" s="17">
        <f>F23/Inputs!$C$6</f>
        <v>1704.6996094692133</v>
      </c>
      <c r="G31" s="17">
        <f>G23/Inputs!$C$6</f>
        <v>1691.0620125934597</v>
      </c>
      <c r="H31" s="17">
        <f>H23/Inputs!$C$6</f>
        <v>1691.0620125934597</v>
      </c>
      <c r="I31" s="17">
        <f>I23/Inputs!$C$6</f>
        <v>1691.0620125934597</v>
      </c>
      <c r="J31" s="17">
        <f>J23/Inputs!$C$6</f>
        <v>1704.6996094692133</v>
      </c>
      <c r="K31" s="17">
        <f>K23/Inputs!$C$6</f>
        <v>2468.405034511421</v>
      </c>
      <c r="L31" s="17">
        <f>L23/Inputs!$C$6</f>
        <v>2468.405034511421</v>
      </c>
      <c r="M31" s="17">
        <f>M23/Inputs!$C$6</f>
        <v>2645.6937938962192</v>
      </c>
      <c r="N31" s="17">
        <f>N23/Inputs!$C$6</f>
        <v>1691.0620125934597</v>
      </c>
      <c r="O31" s="15">
        <f t="shared" si="17"/>
        <v>24547.674376356674</v>
      </c>
    </row>
    <row r="32" spans="2:19" x14ac:dyDescent="0.25">
      <c r="B32" s="19" t="s">
        <v>39</v>
      </c>
      <c r="C32" s="15">
        <f>SUM(C27:C31)</f>
        <v>7171.3650566201959</v>
      </c>
      <c r="D32" s="15">
        <f t="shared" ref="D32" si="18">SUM(D27:D31)</f>
        <v>4875.0037617351572</v>
      </c>
      <c r="E32" s="15">
        <f t="shared" ref="E32" si="19">SUM(E27:E31)</f>
        <v>4875.0037617351572</v>
      </c>
      <c r="F32" s="15">
        <f t="shared" ref="F32" si="20">SUM(F27:F31)</f>
        <v>5011.3797304926939</v>
      </c>
      <c r="G32" s="15">
        <f t="shared" ref="G32" si="21">SUM(G27:G31)</f>
        <v>4997.7421336169409</v>
      </c>
      <c r="H32" s="15">
        <f t="shared" ref="H32" si="22">SUM(H27:H31)</f>
        <v>4997.7421336169409</v>
      </c>
      <c r="I32" s="15">
        <f t="shared" ref="I32" si="23">SUM(I27:I31)</f>
        <v>4543.1555710918165</v>
      </c>
      <c r="J32" s="15">
        <f t="shared" ref="J32" si="24">SUM(J27:J31)</f>
        <v>4556.7931679675703</v>
      </c>
      <c r="K32" s="15">
        <f t="shared" ref="K32" si="25">SUM(K27:K31)</f>
        <v>6957.010218100223</v>
      </c>
      <c r="L32" s="15">
        <f t="shared" ref="L32" si="26">SUM(L27:L31)</f>
        <v>6957.010218100223</v>
      </c>
      <c r="M32" s="15">
        <f t="shared" ref="M32" si="27">SUM(M27:M31)</f>
        <v>5975.1032430459563</v>
      </c>
      <c r="N32" s="15">
        <f t="shared" ref="N32" si="28">SUM(N27:N31)</f>
        <v>4543.1555710918165</v>
      </c>
      <c r="O32" s="15">
        <f t="shared" si="17"/>
        <v>65460.464567214687</v>
      </c>
    </row>
    <row r="34" spans="2:21" x14ac:dyDescent="0.25">
      <c r="B34" s="1" t="s">
        <v>45</v>
      </c>
      <c r="C34" s="1" t="s">
        <v>27</v>
      </c>
      <c r="D34" s="1" t="s">
        <v>28</v>
      </c>
      <c r="E34" s="1" t="s">
        <v>29</v>
      </c>
      <c r="F34" s="1" t="s">
        <v>30</v>
      </c>
      <c r="G34" s="1" t="s">
        <v>31</v>
      </c>
      <c r="H34" s="1" t="s">
        <v>32</v>
      </c>
      <c r="I34" s="1" t="s">
        <v>33</v>
      </c>
      <c r="J34" s="1" t="s">
        <v>34</v>
      </c>
      <c r="K34" s="1" t="s">
        <v>35</v>
      </c>
      <c r="L34" s="1" t="s">
        <v>36</v>
      </c>
      <c r="M34" s="1" t="s">
        <v>37</v>
      </c>
      <c r="N34" s="1" t="s">
        <v>38</v>
      </c>
      <c r="O34" s="19" t="s">
        <v>39</v>
      </c>
      <c r="Q34" s="24" t="s">
        <v>7</v>
      </c>
      <c r="R34" s="8">
        <v>2014</v>
      </c>
      <c r="S34" s="25">
        <v>2015</v>
      </c>
      <c r="T34" s="60">
        <v>2016</v>
      </c>
      <c r="U34" s="61">
        <v>2017</v>
      </c>
    </row>
    <row r="35" spans="2:21" x14ac:dyDescent="0.25">
      <c r="B35" s="1" t="s">
        <v>46</v>
      </c>
      <c r="C35" s="22">
        <f>C$32*Inputs!$D10</f>
        <v>2100.4441947198056</v>
      </c>
      <c r="D35" s="22">
        <f>D$32*Inputs!$D10</f>
        <v>1427.855543502299</v>
      </c>
      <c r="E35" s="22">
        <f>E$32*Inputs!$D10</f>
        <v>1427.855543502299</v>
      </c>
      <c r="F35" s="22">
        <f>F$32*Inputs!$D10</f>
        <v>1467.7991399604969</v>
      </c>
      <c r="G35" s="22">
        <f>G$32*Inputs!$D10</f>
        <v>1463.8047803146774</v>
      </c>
      <c r="H35" s="22">
        <f>H$32*Inputs!$D10</f>
        <v>1463.8047803146774</v>
      </c>
      <c r="I35" s="22">
        <f>I$32*Inputs!$D10</f>
        <v>1330.6594587873508</v>
      </c>
      <c r="J35" s="22">
        <f>J$32*Inputs!$D10</f>
        <v>1334.6538184331707</v>
      </c>
      <c r="K35" s="22">
        <f>K$32*Inputs!$D10</f>
        <v>2037.661116097453</v>
      </c>
      <c r="L35" s="22">
        <f>L$32*Inputs!$D10</f>
        <v>2037.661116097453</v>
      </c>
      <c r="M35" s="22">
        <f>M$32*Inputs!$D10</f>
        <v>1750.0672215984284</v>
      </c>
      <c r="N35" s="22">
        <f>N$32*Inputs!$D10</f>
        <v>1330.6594587873508</v>
      </c>
      <c r="O35" s="16">
        <f>SUM(C35:N35)</f>
        <v>19172.926172115465</v>
      </c>
      <c r="Q35" s="26" t="s">
        <v>27</v>
      </c>
      <c r="R35" s="6">
        <f>C35</f>
        <v>2100.4441947198056</v>
      </c>
      <c r="S35" s="6">
        <f t="shared" ref="S35:S46" si="29">SUM(C47,D46,E45,F44,G43,H42,I41,J40,K39,L38,M37,N36)</f>
        <v>3842.7879660259023</v>
      </c>
      <c r="T35" s="6">
        <f t="shared" ref="T35:T46" si="30">SUM(C59,D58,E57,F56,G55,H54,I53,J52,K51,L50,M49,N48)</f>
        <v>60.043561969154815</v>
      </c>
      <c r="U35" s="6">
        <f>SUM(C71,D70,E69,F68,G67,H66,I65,J64,K63,L62,M61,N60)</f>
        <v>0.9381806557680451</v>
      </c>
    </row>
    <row r="36" spans="2:21" x14ac:dyDescent="0.25">
      <c r="B36" s="1" t="s">
        <v>47</v>
      </c>
      <c r="C36" s="22">
        <f>C$32*Inputs!$D11</f>
        <v>1485.2383335902914</v>
      </c>
      <c r="D36" s="22">
        <f>D$32*Inputs!$D11</f>
        <v>1009.646337365279</v>
      </c>
      <c r="E36" s="22">
        <f>E$32*Inputs!$D11</f>
        <v>1009.646337365279</v>
      </c>
      <c r="F36" s="22">
        <f>F$32*Inputs!$D11</f>
        <v>1037.8907252858496</v>
      </c>
      <c r="G36" s="22">
        <f>G$32*Inputs!$D11</f>
        <v>1035.0662864937926</v>
      </c>
      <c r="H36" s="22">
        <f>H$32*Inputs!$D11</f>
        <v>1035.0662864937926</v>
      </c>
      <c r="I36" s="22">
        <f>I$32*Inputs!$D11</f>
        <v>940.91832675855687</v>
      </c>
      <c r="J36" s="22">
        <f>J$32*Inputs!$D11</f>
        <v>943.74276555061397</v>
      </c>
      <c r="K36" s="22">
        <f>K$32*Inputs!$D11</f>
        <v>1440.8439929526578</v>
      </c>
      <c r="L36" s="22">
        <f>L$32*Inputs!$D11</f>
        <v>1440.8439929526578</v>
      </c>
      <c r="M36" s="22">
        <f>M$32*Inputs!$D11</f>
        <v>1237.4843999245491</v>
      </c>
      <c r="N36" s="23">
        <f>N$32*Inputs!$D11</f>
        <v>940.91832675855687</v>
      </c>
      <c r="O36" s="16">
        <f t="shared" ref="O36:O73" si="31">SUM(C36:N36)</f>
        <v>13557.306111491878</v>
      </c>
      <c r="Q36" s="26" t="s">
        <v>28</v>
      </c>
      <c r="R36" s="6">
        <f>SUM(C36,D35)</f>
        <v>2913.0938770925904</v>
      </c>
      <c r="S36" s="6">
        <f t="shared" si="29"/>
        <v>2717.2614294389759</v>
      </c>
      <c r="T36" s="6">
        <f t="shared" si="30"/>
        <v>42.45720983498407</v>
      </c>
      <c r="U36" s="6">
        <f>SUM(C72,D71,E70,F69,G68,H67,I66,J65,K64,L63,M62,N61)</f>
        <v>0.66339390367162676</v>
      </c>
    </row>
    <row r="37" spans="2:21" x14ac:dyDescent="0.25">
      <c r="B37" s="1" t="s">
        <v>48</v>
      </c>
      <c r="C37" s="22">
        <f>C$32*Inputs!$D12</f>
        <v>1050.2220973599033</v>
      </c>
      <c r="D37" s="22">
        <f>D$32*Inputs!$D12</f>
        <v>713.92777175114986</v>
      </c>
      <c r="E37" s="22">
        <f>E$32*Inputs!$D12</f>
        <v>713.92777175114986</v>
      </c>
      <c r="F37" s="22">
        <f>F$32*Inputs!$D12</f>
        <v>733.89956998024866</v>
      </c>
      <c r="G37" s="22">
        <f>G$32*Inputs!$D12</f>
        <v>731.90239015733891</v>
      </c>
      <c r="H37" s="22">
        <f>H$32*Inputs!$D12</f>
        <v>731.90239015733891</v>
      </c>
      <c r="I37" s="22">
        <f>I$32*Inputs!$D12</f>
        <v>665.32972939367562</v>
      </c>
      <c r="J37" s="22">
        <f>J$32*Inputs!$D12</f>
        <v>667.32690921658559</v>
      </c>
      <c r="K37" s="22">
        <f>K$32*Inputs!$D12</f>
        <v>1018.8305580487269</v>
      </c>
      <c r="L37" s="22">
        <f>L$32*Inputs!$D12</f>
        <v>1018.8305580487269</v>
      </c>
      <c r="M37" s="23">
        <f>M$32*Inputs!$D12</f>
        <v>875.03361079921456</v>
      </c>
      <c r="N37" s="23">
        <f>N$32*Inputs!$D12</f>
        <v>665.32972939367562</v>
      </c>
      <c r="O37" s="16">
        <f t="shared" si="31"/>
        <v>9586.4630860577345</v>
      </c>
      <c r="Q37" s="26" t="s">
        <v>29</v>
      </c>
      <c r="R37" s="6">
        <f>SUM(C37,D36,E35)</f>
        <v>3487.7239782274814</v>
      </c>
      <c r="S37" s="6">
        <f t="shared" si="29"/>
        <v>1921.3939830129516</v>
      </c>
      <c r="T37" s="6">
        <f t="shared" si="30"/>
        <v>30.021780984577411</v>
      </c>
      <c r="U37" s="6">
        <f>SUM(C73,D72,E71,F70,G69,H68,I67,J66,K65,L64,M63,N62)</f>
        <v>0.46909032788402266</v>
      </c>
    </row>
    <row r="38" spans="2:21" x14ac:dyDescent="0.25">
      <c r="B38" s="1" t="s">
        <v>49</v>
      </c>
      <c r="C38" s="22">
        <f>C$32*Inputs!$D13</f>
        <v>742.6191667951457</v>
      </c>
      <c r="D38" s="22">
        <f>D$32*Inputs!$D13</f>
        <v>504.8231686826395</v>
      </c>
      <c r="E38" s="22">
        <f>E$32*Inputs!$D13</f>
        <v>504.8231686826395</v>
      </c>
      <c r="F38" s="22">
        <f>F$32*Inputs!$D13</f>
        <v>518.94536264292481</v>
      </c>
      <c r="G38" s="22">
        <f>G$32*Inputs!$D13</f>
        <v>517.53314324689632</v>
      </c>
      <c r="H38" s="22">
        <f>H$32*Inputs!$D13</f>
        <v>517.53314324689632</v>
      </c>
      <c r="I38" s="22">
        <f>I$32*Inputs!$D13</f>
        <v>470.45916337927844</v>
      </c>
      <c r="J38" s="22">
        <f>J$32*Inputs!$D13</f>
        <v>471.87138277530698</v>
      </c>
      <c r="K38" s="22">
        <f>K$32*Inputs!$D13</f>
        <v>720.4219964763289</v>
      </c>
      <c r="L38" s="23">
        <f>L$32*Inputs!$D13</f>
        <v>720.4219964763289</v>
      </c>
      <c r="M38" s="23">
        <f>M$32*Inputs!$D13</f>
        <v>618.74219996227453</v>
      </c>
      <c r="N38" s="23">
        <f>N$32*Inputs!$D13</f>
        <v>470.45916337927844</v>
      </c>
      <c r="O38" s="16">
        <f t="shared" si="31"/>
        <v>6778.6530557459391</v>
      </c>
      <c r="Q38" s="26" t="s">
        <v>30</v>
      </c>
      <c r="R38" s="6">
        <f>SUM(C38,D37,E36,F35)</f>
        <v>3933.9924158720714</v>
      </c>
      <c r="S38" s="6">
        <f t="shared" si="29"/>
        <v>1358.6307147194884</v>
      </c>
      <c r="T38" s="6">
        <f t="shared" si="30"/>
        <v>21.228604917492035</v>
      </c>
      <c r="U38" s="6">
        <f>SUM(D73,E72,F71,G70,H69,I68,J67,K66,L65,M64,N63)</f>
        <v>0.32886408453083932</v>
      </c>
    </row>
    <row r="39" spans="2:21" x14ac:dyDescent="0.25">
      <c r="B39" s="1" t="s">
        <v>50</v>
      </c>
      <c r="C39" s="22">
        <f>C$32*Inputs!$D14</f>
        <v>525.11104867995164</v>
      </c>
      <c r="D39" s="22">
        <f>D$32*Inputs!$D14</f>
        <v>356.96388587557493</v>
      </c>
      <c r="E39" s="22">
        <f>E$32*Inputs!$D14</f>
        <v>356.96388587557493</v>
      </c>
      <c r="F39" s="22">
        <f>F$32*Inputs!$D14</f>
        <v>366.94978499012433</v>
      </c>
      <c r="G39" s="22">
        <f>G$32*Inputs!$D14</f>
        <v>365.95119507866946</v>
      </c>
      <c r="H39" s="22">
        <f>H$32*Inputs!$D14</f>
        <v>365.95119507866946</v>
      </c>
      <c r="I39" s="22">
        <f>I$32*Inputs!$D14</f>
        <v>332.66486469683781</v>
      </c>
      <c r="J39" s="22">
        <f>J$32*Inputs!$D14</f>
        <v>333.6634546082928</v>
      </c>
      <c r="K39" s="23">
        <f>K$32*Inputs!$D14</f>
        <v>509.41527902436343</v>
      </c>
      <c r="L39" s="23">
        <f>L$32*Inputs!$D14</f>
        <v>509.41527902436343</v>
      </c>
      <c r="M39" s="23">
        <f>M$32*Inputs!$D14</f>
        <v>437.51680539960728</v>
      </c>
      <c r="N39" s="23">
        <f>N$32*Inputs!$D14</f>
        <v>332.66486469683781</v>
      </c>
      <c r="O39" s="16">
        <f t="shared" si="31"/>
        <v>4793.2315430288672</v>
      </c>
      <c r="Q39" s="26" t="s">
        <v>31</v>
      </c>
      <c r="R39" s="6">
        <f>SUM(C39,D38,E37,F36,G35)</f>
        <v>4245.5574947142677</v>
      </c>
      <c r="S39" s="6">
        <f t="shared" si="29"/>
        <v>960.69699150647602</v>
      </c>
      <c r="T39" s="6">
        <f t="shared" si="30"/>
        <v>15.010890492288709</v>
      </c>
      <c r="U39" s="6">
        <f>SUM(E73,F72,G71,H70,I69,J68,K67,L66,M65,N64)</f>
        <v>0.23061627669926468</v>
      </c>
    </row>
    <row r="40" spans="2:21" x14ac:dyDescent="0.25">
      <c r="B40" s="1" t="s">
        <v>51</v>
      </c>
      <c r="C40" s="22">
        <f>C$32*Inputs!$D15</f>
        <v>371.30958339757308</v>
      </c>
      <c r="D40" s="22">
        <f>D$32*Inputs!$D15</f>
        <v>252.41158434131987</v>
      </c>
      <c r="E40" s="22">
        <f>E$32*Inputs!$D15</f>
        <v>252.41158434131987</v>
      </c>
      <c r="F40" s="22">
        <f>F$32*Inputs!$D15</f>
        <v>259.47268132146252</v>
      </c>
      <c r="G40" s="22">
        <f>G$32*Inputs!$D15</f>
        <v>258.76657162344827</v>
      </c>
      <c r="H40" s="22">
        <f>H$32*Inputs!$D15</f>
        <v>258.76657162344827</v>
      </c>
      <c r="I40" s="22">
        <f>I$32*Inputs!$D15</f>
        <v>235.22958168963936</v>
      </c>
      <c r="J40" s="23">
        <f>J$32*Inputs!$D15</f>
        <v>235.93569138765363</v>
      </c>
      <c r="K40" s="23">
        <f>K$32*Inputs!$D15</f>
        <v>360.21099823816462</v>
      </c>
      <c r="L40" s="23">
        <f>L$32*Inputs!$D15</f>
        <v>360.21099823816462</v>
      </c>
      <c r="M40" s="23">
        <f>M$32*Inputs!$D15</f>
        <v>309.37109998113743</v>
      </c>
      <c r="N40" s="23">
        <f>N$32*Inputs!$D15</f>
        <v>235.22958168963936</v>
      </c>
      <c r="O40" s="16">
        <f t="shared" si="31"/>
        <v>3389.3265278729705</v>
      </c>
      <c r="Q40" s="26" t="s">
        <v>32</v>
      </c>
      <c r="R40" s="6">
        <f>SUM(C40,D39,E38,F37,G36,H35)</f>
        <v>4465.8672747445062</v>
      </c>
      <c r="S40" s="6">
        <f t="shared" si="29"/>
        <v>679.31535735974444</v>
      </c>
      <c r="T40" s="6">
        <f t="shared" si="30"/>
        <v>10.614302458746018</v>
      </c>
      <c r="U40" s="6">
        <f>SUM(F73,G72,H71,I70,J69,K68,L67,M66,N65)</f>
        <v>0.16114458554484543</v>
      </c>
    </row>
    <row r="41" spans="2:21" x14ac:dyDescent="0.25">
      <c r="B41" s="1" t="s">
        <v>52</v>
      </c>
      <c r="C41" s="22">
        <f>C$32*Inputs!$D16</f>
        <v>262.55552433997593</v>
      </c>
      <c r="D41" s="22">
        <f>D$32*Inputs!$D16</f>
        <v>178.48194293778752</v>
      </c>
      <c r="E41" s="22">
        <f>E$32*Inputs!$D16</f>
        <v>178.48194293778752</v>
      </c>
      <c r="F41" s="22">
        <f>F$32*Inputs!$D16</f>
        <v>183.47489249506225</v>
      </c>
      <c r="G41" s="22">
        <f>G$32*Inputs!$D16</f>
        <v>182.97559753933479</v>
      </c>
      <c r="H41" s="22">
        <f>H$32*Inputs!$D16</f>
        <v>182.97559753933479</v>
      </c>
      <c r="I41" s="23">
        <f>I$32*Inputs!$D16</f>
        <v>166.33243234841899</v>
      </c>
      <c r="J41" s="23">
        <f>J$32*Inputs!$D16</f>
        <v>166.83172730414645</v>
      </c>
      <c r="K41" s="23">
        <f>K$32*Inputs!$D16</f>
        <v>254.70763951218183</v>
      </c>
      <c r="L41" s="23">
        <f>L$32*Inputs!$D16</f>
        <v>254.70763951218183</v>
      </c>
      <c r="M41" s="23">
        <f>M$32*Inputs!$D16</f>
        <v>218.75840269980372</v>
      </c>
      <c r="N41" s="23">
        <f>N$32*Inputs!$D16</f>
        <v>166.33243234841899</v>
      </c>
      <c r="O41" s="16">
        <f t="shared" si="31"/>
        <v>2396.6157715144345</v>
      </c>
      <c r="Q41" s="26" t="s">
        <v>33</v>
      </c>
      <c r="R41" s="6">
        <f>SUM(I35,H36,G37,F38,E39,D40,C41)</f>
        <v>4488.504492638278</v>
      </c>
      <c r="S41" s="6">
        <f t="shared" si="29"/>
        <v>480.34849575323813</v>
      </c>
      <c r="T41" s="6">
        <f t="shared" si="30"/>
        <v>7.5054452461443555</v>
      </c>
      <c r="U41" s="6">
        <f>SUM(G73,H72,I71,J70,K69,L68,M67,N66)</f>
        <v>0.11196680973437317</v>
      </c>
    </row>
    <row r="42" spans="2:21" x14ac:dyDescent="0.25">
      <c r="B42" s="1" t="s">
        <v>53</v>
      </c>
      <c r="C42" s="22">
        <f>C$32*Inputs!$D17</f>
        <v>185.65479169878654</v>
      </c>
      <c r="D42" s="22">
        <f>D$32*Inputs!$D17</f>
        <v>126.20579217065993</v>
      </c>
      <c r="E42" s="22">
        <f>E$32*Inputs!$D17</f>
        <v>126.20579217065993</v>
      </c>
      <c r="F42" s="22">
        <f>F$32*Inputs!$D17</f>
        <v>129.73634066073126</v>
      </c>
      <c r="G42" s="22">
        <f>G$32*Inputs!$D17</f>
        <v>129.38328581172414</v>
      </c>
      <c r="H42" s="23">
        <f>H$32*Inputs!$D17</f>
        <v>129.38328581172414</v>
      </c>
      <c r="I42" s="23">
        <f>I$32*Inputs!$D17</f>
        <v>117.61479084481968</v>
      </c>
      <c r="J42" s="23">
        <f>J$32*Inputs!$D17</f>
        <v>117.96784569382682</v>
      </c>
      <c r="K42" s="23">
        <f>K$32*Inputs!$D17</f>
        <v>180.10549911908231</v>
      </c>
      <c r="L42" s="23">
        <f>L$32*Inputs!$D17</f>
        <v>180.10549911908231</v>
      </c>
      <c r="M42" s="23">
        <f>M$32*Inputs!$D17</f>
        <v>154.68554999056872</v>
      </c>
      <c r="N42" s="23">
        <f>N$32*Inputs!$D17</f>
        <v>117.61479084481968</v>
      </c>
      <c r="O42" s="16">
        <f t="shared" si="31"/>
        <v>1694.6632639364852</v>
      </c>
      <c r="Q42" s="26" t="s">
        <v>34</v>
      </c>
      <c r="R42" s="6">
        <f>SUM(I36,H37,G38,F39,E40,D41,C42,J35)</f>
        <v>4508.5057825639815</v>
      </c>
      <c r="S42" s="6">
        <f t="shared" si="29"/>
        <v>339.65767867987222</v>
      </c>
      <c r="T42" s="6">
        <f t="shared" si="30"/>
        <v>5.3071512293730105</v>
      </c>
      <c r="U42" s="6">
        <f>SUM(H73,I72,J71,K70,L69,M68,N67)</f>
        <v>7.7198258164584962E-2</v>
      </c>
    </row>
    <row r="43" spans="2:21" x14ac:dyDescent="0.25">
      <c r="B43" s="1" t="s">
        <v>54</v>
      </c>
      <c r="C43" s="22">
        <f>C$32*Inputs!$D18</f>
        <v>131.27776216998797</v>
      </c>
      <c r="D43" s="22">
        <f>D$32*Inputs!$D18</f>
        <v>89.240971468893761</v>
      </c>
      <c r="E43" s="22">
        <f>E$32*Inputs!$D18</f>
        <v>89.240971468893761</v>
      </c>
      <c r="F43" s="22">
        <f>F$32*Inputs!$D18</f>
        <v>91.737446247531125</v>
      </c>
      <c r="G43" s="23">
        <f>G$32*Inputs!$D18</f>
        <v>91.487798769667393</v>
      </c>
      <c r="H43" s="23">
        <f>H$32*Inputs!$D18</f>
        <v>91.487798769667393</v>
      </c>
      <c r="I43" s="23">
        <f>I$32*Inputs!$D18</f>
        <v>83.166216174209495</v>
      </c>
      <c r="J43" s="23">
        <f>J$32*Inputs!$D18</f>
        <v>83.415863652073227</v>
      </c>
      <c r="K43" s="23">
        <f>K$32*Inputs!$D18</f>
        <v>127.35381975609091</v>
      </c>
      <c r="L43" s="23">
        <f>L$32*Inputs!$D18</f>
        <v>127.35381975609091</v>
      </c>
      <c r="M43" s="23">
        <f>M$32*Inputs!$D18</f>
        <v>109.37920134990186</v>
      </c>
      <c r="N43" s="23">
        <f>N$32*Inputs!$D18</f>
        <v>83.166216174209495</v>
      </c>
      <c r="O43" s="16">
        <f t="shared" si="31"/>
        <v>1198.3078857572173</v>
      </c>
      <c r="Q43" s="26" t="s">
        <v>35</v>
      </c>
      <c r="R43" s="6">
        <f>SUM(I37,H38,G39,F40,E41,D42,C43,J36,K35)</f>
        <v>5225.656127967206</v>
      </c>
      <c r="S43" s="6">
        <f t="shared" si="29"/>
        <v>240.17424787661912</v>
      </c>
      <c r="T43" s="6">
        <f t="shared" si="30"/>
        <v>3.7527226230721786</v>
      </c>
      <c r="U43" s="6">
        <f>SUM(I73,J72,K71,L70,M69,N68)</f>
        <v>5.2613179577553543E-2</v>
      </c>
    </row>
    <row r="44" spans="2:21" x14ac:dyDescent="0.25">
      <c r="B44" s="1" t="s">
        <v>55</v>
      </c>
      <c r="C44" s="22">
        <f>C$32*Inputs!$D19</f>
        <v>92.827395849393312</v>
      </c>
      <c r="D44" s="22">
        <f>D$32*Inputs!$D19</f>
        <v>63.102896085330002</v>
      </c>
      <c r="E44" s="22">
        <f>E$32*Inputs!$D19</f>
        <v>63.102896085330002</v>
      </c>
      <c r="F44" s="23">
        <f>F$32*Inputs!$D19</f>
        <v>64.868170330365672</v>
      </c>
      <c r="G44" s="23">
        <f>G$32*Inputs!$D19</f>
        <v>64.691642905862111</v>
      </c>
      <c r="H44" s="23">
        <f>H$32*Inputs!$D19</f>
        <v>64.691642905862111</v>
      </c>
      <c r="I44" s="23">
        <f>I$32*Inputs!$D19</f>
        <v>58.807395422409869</v>
      </c>
      <c r="J44" s="23">
        <f>J$32*Inputs!$D19</f>
        <v>58.983922846913437</v>
      </c>
      <c r="K44" s="23">
        <f>K$32*Inputs!$D19</f>
        <v>90.052749559541198</v>
      </c>
      <c r="L44" s="23">
        <f>L$32*Inputs!$D19</f>
        <v>90.052749559541198</v>
      </c>
      <c r="M44" s="23">
        <f>M$32*Inputs!$D19</f>
        <v>77.342774995284401</v>
      </c>
      <c r="N44" s="23">
        <f>N$32*Inputs!$D19</f>
        <v>58.807395422409869</v>
      </c>
      <c r="O44" s="16">
        <f t="shared" si="31"/>
        <v>847.33163196824307</v>
      </c>
      <c r="Q44" s="26" t="s">
        <v>36</v>
      </c>
      <c r="R44" s="6">
        <f>SUM(I38,H39,G40,F41,E42,D43,C44,J37,K36,L35)</f>
        <v>5732.7580003321018</v>
      </c>
      <c r="S44" s="6">
        <f t="shared" si="29"/>
        <v>169.8288393399362</v>
      </c>
      <c r="T44" s="6">
        <f t="shared" si="30"/>
        <v>2.6535756146865062</v>
      </c>
      <c r="U44" s="6">
        <f>SUM(J73,K72,L71,M70,N69)</f>
        <v>3.5408476774942521E-2</v>
      </c>
    </row>
    <row r="45" spans="2:21" x14ac:dyDescent="0.25">
      <c r="B45" s="1" t="s">
        <v>56</v>
      </c>
      <c r="C45" s="22">
        <f>C$32*Inputs!$D20</f>
        <v>65.638881084993997</v>
      </c>
      <c r="D45" s="22">
        <f>D$32*Inputs!$D20</f>
        <v>44.620485734446895</v>
      </c>
      <c r="E45" s="23">
        <f>E$32*Inputs!$D20</f>
        <v>44.620485734446895</v>
      </c>
      <c r="F45" s="23">
        <f>F$32*Inputs!$D20</f>
        <v>45.868723123765577</v>
      </c>
      <c r="G45" s="23">
        <f>G$32*Inputs!$D20</f>
        <v>45.743899384833718</v>
      </c>
      <c r="H45" s="23">
        <f>H$32*Inputs!$D20</f>
        <v>45.743899384833718</v>
      </c>
      <c r="I45" s="23">
        <f>I$32*Inputs!$D20</f>
        <v>41.583108087104762</v>
      </c>
      <c r="J45" s="23">
        <f>J$32*Inputs!$D20</f>
        <v>41.707931826036628</v>
      </c>
      <c r="K45" s="23">
        <f>K$32*Inputs!$D20</f>
        <v>63.676909878045478</v>
      </c>
      <c r="L45" s="23">
        <f>L$32*Inputs!$D20</f>
        <v>63.676909878045478</v>
      </c>
      <c r="M45" s="23">
        <f>M$32*Inputs!$D20</f>
        <v>54.689600674950952</v>
      </c>
      <c r="N45" s="23">
        <f>N$32*Inputs!$D20</f>
        <v>41.583108087104762</v>
      </c>
      <c r="O45" s="16">
        <f t="shared" si="31"/>
        <v>599.15394287860886</v>
      </c>
      <c r="Q45" s="26" t="s">
        <v>37</v>
      </c>
      <c r="R45" s="6">
        <f>SUM(I39,H40,G41,F42,E43,D44,C45,J38,K37,L36,M35)</f>
        <v>5803.7392785346901</v>
      </c>
      <c r="S45" s="6">
        <f t="shared" si="29"/>
        <v>120.08712393830959</v>
      </c>
      <c r="T45" s="6">
        <f t="shared" si="30"/>
        <v>1.8763613115360898</v>
      </c>
      <c r="U45" s="6">
        <f>SUM(K73,L72,M71,N70)</f>
        <v>2.3237527565448574E-2</v>
      </c>
    </row>
    <row r="46" spans="2:21" x14ac:dyDescent="0.25">
      <c r="B46" s="1" t="s">
        <v>57</v>
      </c>
      <c r="C46" s="22">
        <f>C$32*Inputs!$D21</f>
        <v>46.413697924696656</v>
      </c>
      <c r="D46" s="23">
        <f>D$32*Inputs!$D21</f>
        <v>31.551448042665001</v>
      </c>
      <c r="E46" s="23">
        <f>E$32*Inputs!$D21</f>
        <v>31.551448042665001</v>
      </c>
      <c r="F46" s="23">
        <f>F$32*Inputs!$D21</f>
        <v>32.434085165182836</v>
      </c>
      <c r="G46" s="23">
        <f>G$32*Inputs!$D21</f>
        <v>32.345821452931055</v>
      </c>
      <c r="H46" s="23">
        <f>H$32*Inputs!$D21</f>
        <v>32.345821452931055</v>
      </c>
      <c r="I46" s="23">
        <f>I$32*Inputs!$D21</f>
        <v>29.403697711204934</v>
      </c>
      <c r="J46" s="23">
        <f>J$32*Inputs!$D21</f>
        <v>29.491961423456718</v>
      </c>
      <c r="K46" s="23">
        <f>K$32*Inputs!$D21</f>
        <v>45.026374779770599</v>
      </c>
      <c r="L46" s="23">
        <f>L$32*Inputs!$D21</f>
        <v>45.026374779770599</v>
      </c>
      <c r="M46" s="23">
        <f>M$32*Inputs!$D21</f>
        <v>38.671387497642201</v>
      </c>
      <c r="N46" s="23">
        <f>N$32*Inputs!$D21</f>
        <v>29.403697711204934</v>
      </c>
      <c r="O46" s="16">
        <f t="shared" si="31"/>
        <v>423.66581598412154</v>
      </c>
      <c r="Q46" s="26" t="s">
        <v>38</v>
      </c>
      <c r="R46" s="6">
        <f>SUM(I40,H41,G42,F43,E44,D45,C46,J39,K38,L37,M36,N35)</f>
        <v>5434.522858877951</v>
      </c>
      <c r="S46" s="6">
        <f t="shared" si="29"/>
        <v>84.914419669968098</v>
      </c>
      <c r="T46" s="6">
        <f t="shared" si="30"/>
        <v>1.3267878073432533</v>
      </c>
      <c r="U46" s="6">
        <f>SUM(,L73,M72,N71)</f>
        <v>1.3683221499483644E-2</v>
      </c>
    </row>
    <row r="47" spans="2:21" x14ac:dyDescent="0.25">
      <c r="B47" s="1" t="s">
        <v>58</v>
      </c>
      <c r="C47" s="23">
        <f>C$32*Inputs!$D22</f>
        <v>32.819440542496999</v>
      </c>
      <c r="D47" s="23">
        <f>D$32*Inputs!$D22</f>
        <v>22.310242867223447</v>
      </c>
      <c r="E47" s="23">
        <f>E$32*Inputs!$D22</f>
        <v>22.310242867223447</v>
      </c>
      <c r="F47" s="23">
        <f>F$32*Inputs!$D22</f>
        <v>22.934361561882788</v>
      </c>
      <c r="G47" s="23">
        <f>G$32*Inputs!$D22</f>
        <v>22.871949692416859</v>
      </c>
      <c r="H47" s="23">
        <f>H$32*Inputs!$D22</f>
        <v>22.871949692416859</v>
      </c>
      <c r="I47" s="23">
        <f>I$32*Inputs!$D22</f>
        <v>20.791554043552381</v>
      </c>
      <c r="J47" s="23">
        <f>J$32*Inputs!$D22</f>
        <v>20.853965913018314</v>
      </c>
      <c r="K47" s="23">
        <f>K$32*Inputs!$D22</f>
        <v>31.838454939022739</v>
      </c>
      <c r="L47" s="23">
        <f>L$32*Inputs!$D22</f>
        <v>31.838454939022739</v>
      </c>
      <c r="M47" s="23">
        <f>M$32*Inputs!$D22</f>
        <v>27.344800337475476</v>
      </c>
      <c r="N47" s="23">
        <f>N$32*Inputs!$D22</f>
        <v>20.791554043552381</v>
      </c>
      <c r="O47" s="16">
        <f t="shared" si="31"/>
        <v>299.57697143930443</v>
      </c>
      <c r="Q47" s="62" t="s">
        <v>39</v>
      </c>
      <c r="R47" s="63">
        <f>SUM(R35:R46)</f>
        <v>52340.365776284925</v>
      </c>
      <c r="S47" s="63">
        <f t="shared" ref="S47:U47" si="32">SUM(S35:S46)</f>
        <v>12915.097247321486</v>
      </c>
      <c r="T47" s="63">
        <f t="shared" si="32"/>
        <v>201.79839448939845</v>
      </c>
      <c r="U47" s="63">
        <f t="shared" si="32"/>
        <v>3.1053973074150303</v>
      </c>
    </row>
    <row r="48" spans="2:21" x14ac:dyDescent="0.25">
      <c r="B48" s="1" t="s">
        <v>59</v>
      </c>
      <c r="C48" s="23">
        <f>C$32*Inputs!$D23</f>
        <v>23.206848962348342</v>
      </c>
      <c r="D48" s="23">
        <f>D$32*Inputs!$D23</f>
        <v>15.775724021332509</v>
      </c>
      <c r="E48" s="23">
        <f>E$32*Inputs!$D23</f>
        <v>15.775724021332509</v>
      </c>
      <c r="F48" s="23">
        <f>F$32*Inputs!$D23</f>
        <v>16.217042582591425</v>
      </c>
      <c r="G48" s="23">
        <f>G$32*Inputs!$D23</f>
        <v>16.172910726465535</v>
      </c>
      <c r="H48" s="23">
        <f>H$32*Inputs!$D23</f>
        <v>16.172910726465535</v>
      </c>
      <c r="I48" s="23">
        <f>I$32*Inputs!$D23</f>
        <v>14.701848855602476</v>
      </c>
      <c r="J48" s="23">
        <f>J$32*Inputs!$D23</f>
        <v>14.745980711728368</v>
      </c>
      <c r="K48" s="23">
        <f>K$32*Inputs!$D23</f>
        <v>22.513187389885314</v>
      </c>
      <c r="L48" s="23">
        <f>L$32*Inputs!$D23</f>
        <v>22.513187389885314</v>
      </c>
      <c r="M48" s="23">
        <f>M$32*Inputs!$D23</f>
        <v>19.335693748821107</v>
      </c>
      <c r="N48" s="28">
        <f>N$32*Inputs!$D23</f>
        <v>14.701848855602476</v>
      </c>
      <c r="O48" s="16">
        <f t="shared" si="31"/>
        <v>211.83290799206088</v>
      </c>
    </row>
    <row r="49" spans="2:33" x14ac:dyDescent="0.25">
      <c r="B49" s="1" t="s">
        <v>60</v>
      </c>
      <c r="C49" s="23">
        <f>C$32*Inputs!$D24</f>
        <v>16.409720271248506</v>
      </c>
      <c r="D49" s="23">
        <f>D$32*Inputs!$D24</f>
        <v>11.155121433611729</v>
      </c>
      <c r="E49" s="23">
        <f>E$32*Inputs!$D24</f>
        <v>11.155121433611729</v>
      </c>
      <c r="F49" s="23">
        <f>F$32*Inputs!$D24</f>
        <v>11.467180780941399</v>
      </c>
      <c r="G49" s="23">
        <f>G$32*Inputs!$D24</f>
        <v>11.435974846208433</v>
      </c>
      <c r="H49" s="23">
        <f>H$32*Inputs!$D24</f>
        <v>11.435974846208433</v>
      </c>
      <c r="I49" s="23">
        <f>I$32*Inputs!$D24</f>
        <v>10.395777021776194</v>
      </c>
      <c r="J49" s="23">
        <f>J$32*Inputs!$D24</f>
        <v>10.426982956509162</v>
      </c>
      <c r="K49" s="23">
        <f>K$32*Inputs!$D24</f>
        <v>15.919227469511377</v>
      </c>
      <c r="L49" s="23">
        <f>L$32*Inputs!$D24</f>
        <v>15.919227469511377</v>
      </c>
      <c r="M49" s="28">
        <f>M$32*Inputs!$D24</f>
        <v>13.672400168737743</v>
      </c>
      <c r="N49" s="28">
        <f>N$32*Inputs!$D24</f>
        <v>10.395777021776194</v>
      </c>
      <c r="O49" s="16">
        <f t="shared" si="31"/>
        <v>149.78848571965227</v>
      </c>
    </row>
    <row r="50" spans="2:33" x14ac:dyDescent="0.25">
      <c r="B50" s="1" t="s">
        <v>61</v>
      </c>
      <c r="C50" s="23">
        <f>C$32*Inputs!$D25</f>
        <v>11.603424481174171</v>
      </c>
      <c r="D50" s="23">
        <f>D$32*Inputs!$D25</f>
        <v>7.8878620106662547</v>
      </c>
      <c r="E50" s="23">
        <f>E$32*Inputs!$D25</f>
        <v>7.8878620106662547</v>
      </c>
      <c r="F50" s="23">
        <f>F$32*Inputs!$D25</f>
        <v>8.1085212912957125</v>
      </c>
      <c r="G50" s="23">
        <f>G$32*Inputs!$D25</f>
        <v>8.0864553632327674</v>
      </c>
      <c r="H50" s="23">
        <f>H$32*Inputs!$D25</f>
        <v>8.0864553632327674</v>
      </c>
      <c r="I50" s="23">
        <f>I$32*Inputs!$D25</f>
        <v>7.350924427801238</v>
      </c>
      <c r="J50" s="23">
        <f>J$32*Inputs!$D25</f>
        <v>7.3729903558641841</v>
      </c>
      <c r="K50" s="23">
        <f>K$32*Inputs!$D25</f>
        <v>11.256593694942657</v>
      </c>
      <c r="L50" s="28">
        <f>L$32*Inputs!$D25</f>
        <v>11.256593694942657</v>
      </c>
      <c r="M50" s="28">
        <f>M$32*Inputs!$D25</f>
        <v>9.6678468744105537</v>
      </c>
      <c r="N50" s="28">
        <f>N$32*Inputs!$D25</f>
        <v>7.350924427801238</v>
      </c>
      <c r="O50" s="16">
        <f t="shared" si="31"/>
        <v>105.91645399603044</v>
      </c>
      <c r="Q50" t="s">
        <v>90</v>
      </c>
      <c r="R50" s="73" t="s">
        <v>91</v>
      </c>
      <c r="S50" s="74"/>
      <c r="T50" s="74"/>
      <c r="U50" s="74"/>
      <c r="V50" s="73" t="s">
        <v>97</v>
      </c>
      <c r="W50" s="74"/>
      <c r="X50" s="74"/>
      <c r="Y50" s="75"/>
      <c r="Z50" s="73" t="s">
        <v>98</v>
      </c>
      <c r="AA50" s="74"/>
      <c r="AB50" s="74"/>
      <c r="AC50" s="75"/>
      <c r="AD50" s="73"/>
      <c r="AE50" s="74"/>
      <c r="AF50" s="74"/>
      <c r="AG50" s="75"/>
    </row>
    <row r="51" spans="2:33" x14ac:dyDescent="0.25">
      <c r="B51" s="1" t="s">
        <v>62</v>
      </c>
      <c r="C51" s="23">
        <f>C$32*Inputs!$D26</f>
        <v>8.2048601356242568</v>
      </c>
      <c r="D51" s="23">
        <f>D$32*Inputs!$D26</f>
        <v>5.5775607168058663</v>
      </c>
      <c r="E51" s="23">
        <f>E$32*Inputs!$D26</f>
        <v>5.5775607168058663</v>
      </c>
      <c r="F51" s="23">
        <f>F$32*Inputs!$D26</f>
        <v>5.7335903904707015</v>
      </c>
      <c r="G51" s="23">
        <f>G$32*Inputs!$D26</f>
        <v>5.7179874231042191</v>
      </c>
      <c r="H51" s="23">
        <f>H$32*Inputs!$D26</f>
        <v>5.7179874231042191</v>
      </c>
      <c r="I51" s="23">
        <f>I$32*Inputs!$D26</f>
        <v>5.1978885108880988</v>
      </c>
      <c r="J51" s="23">
        <f>J$32*Inputs!$D26</f>
        <v>5.2134914782545829</v>
      </c>
      <c r="K51" s="28">
        <f>K$32*Inputs!$D26</f>
        <v>7.959613734755691</v>
      </c>
      <c r="L51" s="28">
        <f>L$32*Inputs!$D26</f>
        <v>7.959613734755691</v>
      </c>
      <c r="M51" s="28">
        <f>M$32*Inputs!$D26</f>
        <v>6.8362000843688744</v>
      </c>
      <c r="N51" s="28">
        <f>N$32*Inputs!$D26</f>
        <v>5.1978885108880988</v>
      </c>
      <c r="O51" s="16">
        <f t="shared" si="31"/>
        <v>74.894242859826164</v>
      </c>
      <c r="Q51" t="s">
        <v>92</v>
      </c>
      <c r="R51" s="40" t="s">
        <v>93</v>
      </c>
      <c r="S51" s="41" t="s">
        <v>94</v>
      </c>
      <c r="T51" s="41" t="s">
        <v>95</v>
      </c>
      <c r="U51" s="41" t="s">
        <v>96</v>
      </c>
      <c r="V51" s="40" t="s">
        <v>94</v>
      </c>
      <c r="W51" s="41" t="s">
        <v>95</v>
      </c>
      <c r="X51" s="41" t="s">
        <v>96</v>
      </c>
      <c r="Y51" s="42" t="s">
        <v>99</v>
      </c>
      <c r="Z51" s="40" t="s">
        <v>95</v>
      </c>
      <c r="AA51" s="41" t="s">
        <v>96</v>
      </c>
      <c r="AB51" s="41" t="s">
        <v>99</v>
      </c>
      <c r="AC51" s="42" t="s">
        <v>100</v>
      </c>
      <c r="AD51" s="40" t="s">
        <v>96</v>
      </c>
      <c r="AE51" s="41" t="s">
        <v>99</v>
      </c>
      <c r="AF51" s="41" t="s">
        <v>100</v>
      </c>
      <c r="AG51" s="42" t="s">
        <v>101</v>
      </c>
    </row>
    <row r="52" spans="2:33" x14ac:dyDescent="0.25">
      <c r="B52" s="1" t="s">
        <v>63</v>
      </c>
      <c r="C52" s="23">
        <f>C$32*Inputs!$D27</f>
        <v>5.8017122405870856</v>
      </c>
      <c r="D52" s="23">
        <f>D$32*Inputs!$D27</f>
        <v>3.9439310053331273</v>
      </c>
      <c r="E52" s="23">
        <f>E$32*Inputs!$D27</f>
        <v>3.9439310053331273</v>
      </c>
      <c r="F52" s="23">
        <f>F$32*Inputs!$D27</f>
        <v>4.0542606456478563</v>
      </c>
      <c r="G52" s="23">
        <f>G$32*Inputs!$D27</f>
        <v>4.0432276816163837</v>
      </c>
      <c r="H52" s="23">
        <f>H$32*Inputs!$D27</f>
        <v>4.0432276816163837</v>
      </c>
      <c r="I52" s="23">
        <f>I$32*Inputs!$D27</f>
        <v>3.675462213900619</v>
      </c>
      <c r="J52" s="28">
        <f>J$32*Inputs!$D27</f>
        <v>3.686495177932092</v>
      </c>
      <c r="K52" s="28">
        <f>K$32*Inputs!$D27</f>
        <v>5.6282968474713284</v>
      </c>
      <c r="L52" s="28">
        <f>L$32*Inputs!$D27</f>
        <v>5.6282968474713284</v>
      </c>
      <c r="M52" s="28">
        <f>M$32*Inputs!$D27</f>
        <v>4.8339234372052768</v>
      </c>
      <c r="N52" s="28">
        <f>N$32*Inputs!$D27</f>
        <v>3.675462213900619</v>
      </c>
      <c r="O52" s="16">
        <f t="shared" si="31"/>
        <v>52.95822699801522</v>
      </c>
      <c r="Q52" s="26" t="s">
        <v>27</v>
      </c>
      <c r="R52" s="45">
        <f>$R35*Adherence!BB3*Inputs!$C$6</f>
        <v>1342017.768264516</v>
      </c>
      <c r="S52" s="46">
        <f>$R35*Adherence!BC3*Inputs!$C$6</f>
        <v>834946.56834755163</v>
      </c>
      <c r="T52" s="46">
        <f>$R35*Adherence!BD3*Inputs!$C$6</f>
        <v>641576.87072568678</v>
      </c>
      <c r="U52" s="46">
        <f>$R35*Adherence!BE3*Inputs!$C$6</f>
        <v>0</v>
      </c>
      <c r="V52" s="45">
        <f>$S35*Adherence!BB3*Inputs!$C$6</f>
        <v>2455237.679269915</v>
      </c>
      <c r="W52" s="46">
        <f>$S35*Adherence!BC3*Inputs!$C$6</f>
        <v>1527544.8084678131</v>
      </c>
      <c r="X52" s="46">
        <f>$S35*Adherence!BD3*Inputs!$C$6</f>
        <v>1173772.6164317876</v>
      </c>
      <c r="Y52" s="47">
        <f>$S35*Adherence!BE3*Inputs!$C$6</f>
        <v>0</v>
      </c>
      <c r="Z52" s="45">
        <f>$T35*Adherence!BB3*Inputs!$C$6</f>
        <v>38363.088738592473</v>
      </c>
      <c r="AA52" s="46">
        <f>$T35*Adherence!BC3*Inputs!$C$6</f>
        <v>23867.887632309612</v>
      </c>
      <c r="AB52" s="46">
        <f>$T35*Adherence!BD3*Inputs!$C$6</f>
        <v>18340.197131746707</v>
      </c>
      <c r="AC52" s="47">
        <f>$T35*Adherence!BE3*Inputs!$C$6</f>
        <v>0</v>
      </c>
      <c r="AD52" s="45">
        <f>$U35*Adherence!BB3*Inputs!$C$6</f>
        <v>599.42326154050818</v>
      </c>
      <c r="AE52" s="46">
        <f>$U35*Adherence!BC3*Inputs!$C$6</f>
        <v>372.93574425483814</v>
      </c>
      <c r="AF52" s="46">
        <f>$U35*Adherence!BD3*Inputs!$C$6</f>
        <v>286.56558018354269</v>
      </c>
      <c r="AG52" s="47">
        <f>$U35*Adherence!BE3*Inputs!$C$6</f>
        <v>0</v>
      </c>
    </row>
    <row r="53" spans="2:33" x14ac:dyDescent="0.25">
      <c r="B53" s="1" t="s">
        <v>64</v>
      </c>
      <c r="C53" s="23">
        <f>C$32*Inputs!$D28</f>
        <v>4.1024300678121302</v>
      </c>
      <c r="D53" s="23">
        <f>D$32*Inputs!$D28</f>
        <v>2.7887803584029345</v>
      </c>
      <c r="E53" s="23">
        <f>E$32*Inputs!$D28</f>
        <v>2.7887803584029345</v>
      </c>
      <c r="F53" s="23">
        <f>F$32*Inputs!$D28</f>
        <v>2.8667951952353521</v>
      </c>
      <c r="G53" s="23">
        <f>G$32*Inputs!$D28</f>
        <v>2.8589937115521105</v>
      </c>
      <c r="H53" s="23">
        <f>H$32*Inputs!$D28</f>
        <v>2.8589937115521105</v>
      </c>
      <c r="I53" s="28">
        <f>I$32*Inputs!$D28</f>
        <v>2.5989442554440503</v>
      </c>
      <c r="J53" s="28">
        <f>J$32*Inputs!$D28</f>
        <v>2.6067457391272923</v>
      </c>
      <c r="K53" s="28">
        <f>K$32*Inputs!$D28</f>
        <v>3.9798068673778468</v>
      </c>
      <c r="L53" s="28">
        <f>L$32*Inputs!$D28</f>
        <v>3.9798068673778468</v>
      </c>
      <c r="M53" s="28">
        <f>M$32*Inputs!$D28</f>
        <v>3.4181000421844385</v>
      </c>
      <c r="N53" s="28">
        <f>N$32*Inputs!$D28</f>
        <v>2.5989442554440503</v>
      </c>
      <c r="O53" s="16">
        <f t="shared" si="31"/>
        <v>37.447121429913096</v>
      </c>
      <c r="Q53" s="26" t="s">
        <v>28</v>
      </c>
      <c r="R53" s="45">
        <f>$R36*Adherence!BB4*Inputs!$C$6</f>
        <v>1754150.2571610331</v>
      </c>
      <c r="S53" s="46">
        <f>$R36*Adherence!BC4*Inputs!$C$6</f>
        <v>1178941.9536572371</v>
      </c>
      <c r="T53" s="46">
        <f>$R36*Adherence!BD4*Inputs!$C$6</f>
        <v>934779.78568530304</v>
      </c>
      <c r="U53" s="46">
        <f>$R36*Adherence!BE4*Inputs!$C$6</f>
        <v>41146.464481559728</v>
      </c>
      <c r="V53" s="45">
        <f>$S36*Adherence!BB4*Inputs!$C$6</f>
        <v>1636227.6796864918</v>
      </c>
      <c r="W53" s="46">
        <f>$S36*Adherence!BC4*Inputs!$C$6</f>
        <v>1099687.6974721754</v>
      </c>
      <c r="X53" s="46">
        <f>$S36*Adherence!BD4*Inputs!$C$6</f>
        <v>871939.30708370812</v>
      </c>
      <c r="Y53" s="47">
        <f>$S36*Adherence!BE4*Inputs!$C$6</f>
        <v>38380.397477993596</v>
      </c>
      <c r="Z53" s="45">
        <f>$T36*Adherence!BB4*Inputs!$C$6</f>
        <v>25566.057495101479</v>
      </c>
      <c r="AA53" s="46">
        <f>$T36*Adherence!BC4*Inputs!$C$6</f>
        <v>17182.620273002769</v>
      </c>
      <c r="AB53" s="46">
        <f>$T36*Adherence!BD4*Inputs!$C$6</f>
        <v>13624.051673182961</v>
      </c>
      <c r="AC53" s="47">
        <f>$T36*Adherence!BE4*Inputs!$C$6</f>
        <v>599.69371059365085</v>
      </c>
      <c r="AD53" s="45">
        <f>$U36*Adherence!BB4*Inputs!$C$6</f>
        <v>399.469648360961</v>
      </c>
      <c r="AE53" s="46">
        <f>$U36*Adherence!BC4*Inputs!$C$6</f>
        <v>268.47844176566855</v>
      </c>
      <c r="AF53" s="46">
        <f>$U36*Adherence!BD4*Inputs!$C$6</f>
        <v>212.875807393484</v>
      </c>
      <c r="AG53" s="47">
        <f>$U36*Adherence!BE4*Inputs!$C$6</f>
        <v>9.3702142280258052</v>
      </c>
    </row>
    <row r="54" spans="2:33" x14ac:dyDescent="0.25">
      <c r="B54" s="1" t="s">
        <v>65</v>
      </c>
      <c r="C54" s="23">
        <f>C$32*Inputs!$D29</f>
        <v>2.9008561202935428</v>
      </c>
      <c r="D54" s="23">
        <f>D$32*Inputs!$D29</f>
        <v>1.9719655026665637</v>
      </c>
      <c r="E54" s="23">
        <f>E$32*Inputs!$D29</f>
        <v>1.9719655026665637</v>
      </c>
      <c r="F54" s="23">
        <f>F$32*Inputs!$D29</f>
        <v>2.0271303228239281</v>
      </c>
      <c r="G54" s="23">
        <f>G$32*Inputs!$D29</f>
        <v>2.0216138408081918</v>
      </c>
      <c r="H54" s="28">
        <f>H$32*Inputs!$D29</f>
        <v>2.0216138408081918</v>
      </c>
      <c r="I54" s="28">
        <f>I$32*Inputs!$D29</f>
        <v>1.8377311069503095</v>
      </c>
      <c r="J54" s="28">
        <f>J$32*Inputs!$D29</f>
        <v>1.843247588966046</v>
      </c>
      <c r="K54" s="28">
        <f>K$32*Inputs!$D29</f>
        <v>2.8141484237356642</v>
      </c>
      <c r="L54" s="28">
        <f>L$32*Inputs!$D29</f>
        <v>2.8141484237356642</v>
      </c>
      <c r="M54" s="28">
        <f>M$32*Inputs!$D29</f>
        <v>2.4169617186026384</v>
      </c>
      <c r="N54" s="28">
        <f>N$32*Inputs!$D29</f>
        <v>1.8377311069503095</v>
      </c>
      <c r="O54" s="16">
        <f t="shared" si="31"/>
        <v>26.47911349900761</v>
      </c>
      <c r="Q54" s="26" t="s">
        <v>29</v>
      </c>
      <c r="R54" s="45">
        <f>$R37*Adherence!BB5*Inputs!$C$6</f>
        <v>1965169.8435078955</v>
      </c>
      <c r="S54" s="46">
        <f>$R37*Adherence!BC5*Inputs!$C$6</f>
        <v>1439034.7982450488</v>
      </c>
      <c r="T54" s="46">
        <f>$R37*Adherence!BD5*Inputs!$C$6</f>
        <v>1154290.4221608446</v>
      </c>
      <c r="U54" s="46">
        <f>$R37*Adherence!BE5*Inputs!$C$6</f>
        <v>121607.2578550879</v>
      </c>
      <c r="V54" s="45">
        <f>$S37*Adherence!BB5*Inputs!$C$6</f>
        <v>1082615.9227295078</v>
      </c>
      <c r="W54" s="46">
        <f>$S37*Adherence!BC5*Inputs!$C$6</f>
        <v>792767.09394287795</v>
      </c>
      <c r="X54" s="46">
        <f>$S37*Adherence!BD5*Inputs!$C$6</f>
        <v>635900.85844937549</v>
      </c>
      <c r="Y54" s="47">
        <f>$S37*Adherence!BE5*Inputs!$C$6</f>
        <v>66993.67696299692</v>
      </c>
      <c r="Z54" s="45">
        <f>$T37*Adherence!BB5*Inputs!$C$6</f>
        <v>16915.873792648581</v>
      </c>
      <c r="AA54" s="46">
        <f>$T37*Adherence!BC5*Inputs!$C$6</f>
        <v>12386.985842857484</v>
      </c>
      <c r="AB54" s="46">
        <f>$T37*Adherence!BD5*Inputs!$C$6</f>
        <v>9935.9509132715066</v>
      </c>
      <c r="AC54" s="47">
        <f>$T37*Adherence!BE5*Inputs!$C$6</f>
        <v>1046.7762025468285</v>
      </c>
      <c r="AD54" s="45">
        <f>$U37*Adherence!BB5*Inputs!$C$6</f>
        <v>264.31052801013442</v>
      </c>
      <c r="AE54" s="46">
        <f>$U37*Adherence!BC5*Inputs!$C$6</f>
        <v>193.54665379464845</v>
      </c>
      <c r="AF54" s="46">
        <f>$U37*Adherence!BD5*Inputs!$C$6</f>
        <v>155.24923301986752</v>
      </c>
      <c r="AG54" s="47">
        <f>$U37*Adherence!BE5*Inputs!$C$6</f>
        <v>16.355878164794213</v>
      </c>
    </row>
    <row r="55" spans="2:33" x14ac:dyDescent="0.25">
      <c r="B55" s="1" t="s">
        <v>66</v>
      </c>
      <c r="C55" s="23">
        <f>C$32*Inputs!$D30</f>
        <v>2.0512150339060651</v>
      </c>
      <c r="D55" s="23">
        <f>D$32*Inputs!$D30</f>
        <v>1.3943901792014672</v>
      </c>
      <c r="E55" s="23">
        <f>E$32*Inputs!$D30</f>
        <v>1.3943901792014672</v>
      </c>
      <c r="F55" s="23">
        <f>F$32*Inputs!$D30</f>
        <v>1.433397597617676</v>
      </c>
      <c r="G55" s="28">
        <f>G$32*Inputs!$D30</f>
        <v>1.4294968557760552</v>
      </c>
      <c r="H55" s="28">
        <f>H$32*Inputs!$D30</f>
        <v>1.4294968557760552</v>
      </c>
      <c r="I55" s="28">
        <f>I$32*Inputs!$D30</f>
        <v>1.2994721277220251</v>
      </c>
      <c r="J55" s="28">
        <f>J$32*Inputs!$D30</f>
        <v>1.3033728695636462</v>
      </c>
      <c r="K55" s="28">
        <f>K$32*Inputs!$D30</f>
        <v>1.9899034336889234</v>
      </c>
      <c r="L55" s="28">
        <f>L$32*Inputs!$D30</f>
        <v>1.9899034336889234</v>
      </c>
      <c r="M55" s="28">
        <f>M$32*Inputs!$D30</f>
        <v>1.7090500210922193</v>
      </c>
      <c r="N55" s="28">
        <f>N$32*Inputs!$D30</f>
        <v>1.2994721277220251</v>
      </c>
      <c r="O55" s="16">
        <f t="shared" si="31"/>
        <v>18.723560714956548</v>
      </c>
      <c r="Q55" s="26" t="s">
        <v>30</v>
      </c>
      <c r="R55" s="45">
        <f>$R38*Adherence!BB6*Inputs!$C$6</f>
        <v>2057608.972091693</v>
      </c>
      <c r="S55" s="46">
        <f>$R38*Adherence!BC6*Inputs!$C$6</f>
        <v>1658239.5129759649</v>
      </c>
      <c r="T55" s="46">
        <f>$R38*Adherence!BD6*Inputs!$C$6</f>
        <v>1328554.3591773121</v>
      </c>
      <c r="U55" s="46">
        <f>$R38*Adherence!BE6*Inputs!$C$6</f>
        <v>234537.56339045786</v>
      </c>
      <c r="V55" s="45">
        <f>$S38*Adherence!BB6*Inputs!$C$6</f>
        <v>710609.08432037919</v>
      </c>
      <c r="W55" s="46">
        <f>$S38*Adherence!BC6*Inputs!$C$6</f>
        <v>572684.15810893476</v>
      </c>
      <c r="X55" s="46">
        <f>$S38*Adherence!BD6*Inputs!$C$6</f>
        <v>458825.17497244215</v>
      </c>
      <c r="Y55" s="47">
        <f>$S38*Adherence!BE6*Inputs!$C$6</f>
        <v>80999.123458428949</v>
      </c>
      <c r="Z55" s="45">
        <f>$T38*Adherence!BB6*Inputs!$C$6</f>
        <v>11103.266942505939</v>
      </c>
      <c r="AA55" s="46">
        <f>$T38*Adherence!BC6*Inputs!$C$6</f>
        <v>8948.1899704521184</v>
      </c>
      <c r="AB55" s="46">
        <f>$T38*Adherence!BD6*Inputs!$C$6</f>
        <v>7169.1433589444177</v>
      </c>
      <c r="AC55" s="47">
        <f>$T38*Adherence!BE6*Inputs!$C$6</f>
        <v>1265.6113040379541</v>
      </c>
      <c r="AD55" s="45">
        <f>$U38*Adherence!BB6*Inputs!$C$6</f>
        <v>172.00686208729601</v>
      </c>
      <c r="AE55" s="46">
        <f>$U38*Adherence!BC6*Inputs!$C$6</f>
        <v>138.62137028213303</v>
      </c>
      <c r="AF55" s="46">
        <f>$U38*Adherence!BD6*Inputs!$C$6</f>
        <v>111.06117320346928</v>
      </c>
      <c r="AG55" s="47">
        <f>$U38*Adherence!BE6*Inputs!$C$6</f>
        <v>19.606286163975366</v>
      </c>
    </row>
    <row r="56" spans="2:33" x14ac:dyDescent="0.25">
      <c r="B56" s="1" t="s">
        <v>67</v>
      </c>
      <c r="C56" s="23">
        <f>C$32*Inputs!$D31</f>
        <v>1.4504280601467721</v>
      </c>
      <c r="D56" s="23">
        <f>D$32*Inputs!$D31</f>
        <v>0.98598275133328239</v>
      </c>
      <c r="E56" s="23">
        <f>E$32*Inputs!$D31</f>
        <v>0.98598275133328239</v>
      </c>
      <c r="F56" s="28">
        <f>F$32*Inputs!$D31</f>
        <v>1.0135651614119645</v>
      </c>
      <c r="G56" s="28">
        <f>G$32*Inputs!$D31</f>
        <v>1.0108069204040966</v>
      </c>
      <c r="H56" s="28">
        <f>H$32*Inputs!$D31</f>
        <v>1.0108069204040966</v>
      </c>
      <c r="I56" s="28">
        <f>I$32*Inputs!$D31</f>
        <v>0.91886555347515519</v>
      </c>
      <c r="J56" s="28">
        <f>J$32*Inputs!$D31</f>
        <v>0.92162379448302345</v>
      </c>
      <c r="K56" s="28">
        <f>K$32*Inputs!$D31</f>
        <v>1.4070742118678328</v>
      </c>
      <c r="L56" s="28">
        <f>L$32*Inputs!$D31</f>
        <v>1.4070742118678328</v>
      </c>
      <c r="M56" s="28">
        <f>M$32*Inputs!$D31</f>
        <v>1.2084808593013199</v>
      </c>
      <c r="N56" s="28">
        <f>N$32*Inputs!$D31</f>
        <v>0.91886555347515519</v>
      </c>
      <c r="O56" s="16">
        <f t="shared" si="31"/>
        <v>13.239556749503814</v>
      </c>
      <c r="Q56" s="26" t="s">
        <v>31</v>
      </c>
      <c r="R56" s="45">
        <f>$R39*Adherence!BB7*Inputs!$C$6</f>
        <v>2042731.6928501949</v>
      </c>
      <c r="S56" s="46">
        <f>$R39*Adherence!BC7*Inputs!$C$6</f>
        <v>1833758.2504260701</v>
      </c>
      <c r="T56" s="46">
        <f>$R39*Adherence!BD7*Inputs!$C$6</f>
        <v>1458940.1674277491</v>
      </c>
      <c r="U56" s="46">
        <f>$R39*Adherence!BE7*Inputs!$C$6</f>
        <v>361592.82237613807</v>
      </c>
      <c r="V56" s="45">
        <f>$S39*Adherence!BB7*Inputs!$C$6</f>
        <v>462235.21745244641</v>
      </c>
      <c r="W56" s="46">
        <f>$S39*Adherence!BC7*Inputs!$C$6</f>
        <v>414948.10434855946</v>
      </c>
      <c r="X56" s="46">
        <f>$S39*Adherence!BD7*Inputs!$C$6</f>
        <v>330133.1877805891</v>
      </c>
      <c r="Y56" s="47">
        <f>$S39*Adherence!BE7*Inputs!$C$6</f>
        <v>81822.266460784478</v>
      </c>
      <c r="Z56" s="45">
        <f>$T39*Adherence!BB7*Inputs!$C$6</f>
        <v>7222.4252726944842</v>
      </c>
      <c r="AA56" s="46">
        <f>$T39*Adherence!BC7*Inputs!$C$6</f>
        <v>6483.5641304462497</v>
      </c>
      <c r="AB56" s="46">
        <f>$T39*Adherence!BD7*Inputs!$C$6</f>
        <v>5158.3310590717128</v>
      </c>
      <c r="AC56" s="47">
        <f>$T39*Adherence!BE7*Inputs!$C$6</f>
        <v>1278.4729134497591</v>
      </c>
      <c r="AD56" s="45">
        <f>$U39*Adherence!BB7*Inputs!$C$6</f>
        <v>110.96002772008219</v>
      </c>
      <c r="AE56" s="46">
        <f>$U39*Adherence!BC7*Inputs!$C$6</f>
        <v>99.608708775307605</v>
      </c>
      <c r="AF56" s="46">
        <f>$U39*Adherence!BD7*Inputs!$C$6</f>
        <v>79.248802956520379</v>
      </c>
      <c r="AG56" s="47">
        <f>$U39*Adherence!BE7*Inputs!$C$6</f>
        <v>19.64151715796649</v>
      </c>
    </row>
    <row r="57" spans="2:33" x14ac:dyDescent="0.25">
      <c r="B57" s="1" t="s">
        <v>68</v>
      </c>
      <c r="C57" s="23">
        <f>C$32*Inputs!$D32</f>
        <v>1.0256075169530328</v>
      </c>
      <c r="D57" s="23">
        <f>D$32*Inputs!$D32</f>
        <v>0.69719508960073384</v>
      </c>
      <c r="E57" s="28">
        <f>E$32*Inputs!$D32</f>
        <v>0.69719508960073384</v>
      </c>
      <c r="F57" s="28">
        <f>F$32*Inputs!$D32</f>
        <v>0.71669879880883824</v>
      </c>
      <c r="G57" s="28">
        <f>G$32*Inputs!$D32</f>
        <v>0.71474842788802795</v>
      </c>
      <c r="H57" s="28">
        <f>H$32*Inputs!$D32</f>
        <v>0.71474842788802795</v>
      </c>
      <c r="I57" s="28">
        <f>I$32*Inputs!$D32</f>
        <v>0.6497360638610129</v>
      </c>
      <c r="J57" s="28">
        <f>J$32*Inputs!$D32</f>
        <v>0.65168643478182331</v>
      </c>
      <c r="K57" s="28">
        <f>K$32*Inputs!$D32</f>
        <v>0.99495171684446215</v>
      </c>
      <c r="L57" s="28">
        <f>L$32*Inputs!$D32</f>
        <v>0.99495171684446215</v>
      </c>
      <c r="M57" s="28">
        <f>M$32*Inputs!$D32</f>
        <v>0.85452501054610996</v>
      </c>
      <c r="N57" s="28">
        <f>N$32*Inputs!$D32</f>
        <v>0.6497360638610129</v>
      </c>
      <c r="O57" s="16">
        <f t="shared" si="31"/>
        <v>9.3617803574782794</v>
      </c>
      <c r="Q57" s="26" t="s">
        <v>32</v>
      </c>
      <c r="R57" s="45">
        <f>$R40*Adherence!BB8*Inputs!$C$6</f>
        <v>1951468.5760034481</v>
      </c>
      <c r="S57" s="46">
        <f>$R40*Adherence!BC8*Inputs!$C$6</f>
        <v>1980606.0985423208</v>
      </c>
      <c r="T57" s="46">
        <f>$R40*Adherence!BD8*Inputs!$C$6</f>
        <v>1564104.9619696063</v>
      </c>
      <c r="U57" s="46">
        <f>$R40*Adherence!BE8*Inputs!$C$6</f>
        <v>496472.28540233796</v>
      </c>
      <c r="V57" s="45">
        <f>$S40*Adherence!BB8*Inputs!$C$6</f>
        <v>296843.25384702248</v>
      </c>
      <c r="W57" s="46">
        <f>$S40*Adherence!BC8*Inputs!$C$6</f>
        <v>301275.44256163319</v>
      </c>
      <c r="X57" s="46">
        <f>$S40*Adherence!BD8*Inputs!$C$6</f>
        <v>237920.30882720754</v>
      </c>
      <c r="Y57" s="47">
        <f>$S40*Adherence!BE8*Inputs!$C$6</f>
        <v>75519.765194229389</v>
      </c>
      <c r="Z57" s="45">
        <f>$T40*Adherence!BB8*Inputs!$C$6</f>
        <v>4638.1758413597308</v>
      </c>
      <c r="AA57" s="46">
        <f>$T40*Adherence!BC8*Inputs!$C$6</f>
        <v>4707.4287900255231</v>
      </c>
      <c r="AB57" s="46">
        <f>$T40*Adherence!BD8*Inputs!$C$6</f>
        <v>3717.5048254251219</v>
      </c>
      <c r="AC57" s="47">
        <f>$T40*Adherence!BE8*Inputs!$C$6</f>
        <v>1179.9963311598356</v>
      </c>
      <c r="AD57" s="45">
        <f>$U40*Adherence!BB8*Inputs!$C$6</f>
        <v>70.416019003129961</v>
      </c>
      <c r="AE57" s="46">
        <f>$U40*Adherence!BC8*Inputs!$C$6</f>
        <v>71.467405823307871</v>
      </c>
      <c r="AF57" s="46">
        <f>$U40*Adherence!BD8*Inputs!$C$6</f>
        <v>56.438543812220246</v>
      </c>
      <c r="AG57" s="47">
        <f>$U40*Adherence!BE8*Inputs!$C$6</f>
        <v>17.91450926410235</v>
      </c>
    </row>
    <row r="58" spans="2:33" x14ac:dyDescent="0.25">
      <c r="B58" s="1" t="s">
        <v>69</v>
      </c>
      <c r="C58" s="23">
        <f>C$32*Inputs!$D33</f>
        <v>0.72521403007338603</v>
      </c>
      <c r="D58" s="28">
        <f>D$32*Inputs!$D33</f>
        <v>0.4929913756666412</v>
      </c>
      <c r="E58" s="28">
        <f>E$32*Inputs!$D33</f>
        <v>0.4929913756666412</v>
      </c>
      <c r="F58" s="28">
        <f>F$32*Inputs!$D33</f>
        <v>0.50678258070598226</v>
      </c>
      <c r="G58" s="28">
        <f>G$32*Inputs!$D33</f>
        <v>0.50540346020204829</v>
      </c>
      <c r="H58" s="28">
        <f>H$32*Inputs!$D33</f>
        <v>0.50540346020204829</v>
      </c>
      <c r="I58" s="28">
        <f>I$32*Inputs!$D33</f>
        <v>0.4594327767375776</v>
      </c>
      <c r="J58" s="28">
        <f>J$32*Inputs!$D33</f>
        <v>0.46081189724151173</v>
      </c>
      <c r="K58" s="28">
        <f>K$32*Inputs!$D33</f>
        <v>0.70353710593391638</v>
      </c>
      <c r="L58" s="28">
        <f>L$32*Inputs!$D33</f>
        <v>0.70353710593391638</v>
      </c>
      <c r="M58" s="28">
        <f>M$32*Inputs!$D33</f>
        <v>0.60424042965065994</v>
      </c>
      <c r="N58" s="28">
        <f>N$32*Inputs!$D33</f>
        <v>0.4594327767375776</v>
      </c>
      <c r="O58" s="16">
        <f t="shared" si="31"/>
        <v>6.619778374751907</v>
      </c>
      <c r="Q58" s="26" t="s">
        <v>33</v>
      </c>
      <c r="R58" s="45">
        <f>$R41*Adherence!BB9*Inputs!$C$6</f>
        <v>1760855.4803231894</v>
      </c>
      <c r="S58" s="46">
        <f>$R41*Adherence!BC9*Inputs!$C$6</f>
        <v>2043131.7860884345</v>
      </c>
      <c r="T58" s="46">
        <f>$R41*Adherence!BD9*Inputs!$C$6</f>
        <v>1602154.0152014904</v>
      </c>
      <c r="U58" s="46">
        <f>$R41*Adherence!BE9*Inputs!$C$6</f>
        <v>616887.03955075599</v>
      </c>
      <c r="V58" s="45">
        <f>$S41*Adherence!BB9*Inputs!$C$6</f>
        <v>188442.33811046634</v>
      </c>
      <c r="W58" s="46">
        <f>$S41*Adherence!BC9*Inputs!$C$6</f>
        <v>218650.84053783456</v>
      </c>
      <c r="X58" s="46">
        <f>$S41*Adherence!BD9*Inputs!$C$6</f>
        <v>171458.50526144652</v>
      </c>
      <c r="Y58" s="47">
        <f>$S41*Adherence!BE9*Inputs!$C$6</f>
        <v>66017.70411144245</v>
      </c>
      <c r="Z58" s="45">
        <f>$T41*Adherence!BB9*Inputs!$C$6</f>
        <v>2944.4115329760407</v>
      </c>
      <c r="AA58" s="46">
        <f>$T41*Adherence!BC9*Inputs!$C$6</f>
        <v>3416.4193834036701</v>
      </c>
      <c r="AB58" s="46">
        <f>$T41*Adherence!BD9*Inputs!$C$6</f>
        <v>2679.0391447101056</v>
      </c>
      <c r="AC58" s="47">
        <f>$T41*Adherence!BE9*Inputs!$C$6</f>
        <v>1031.5266267412896</v>
      </c>
      <c r="AD58" s="45">
        <f>$U41*Adherence!BB9*Inputs!$C$6</f>
        <v>43.924957824691525</v>
      </c>
      <c r="AE58" s="46">
        <f>$U41*Adherence!BC9*Inputs!$C$6</f>
        <v>50.966407258902002</v>
      </c>
      <c r="AF58" s="46">
        <f>$U41*Adherence!BD9*Inputs!$C$6</f>
        <v>39.96611211583874</v>
      </c>
      <c r="AG58" s="47">
        <f>$U41*Adherence!BE9*Inputs!$C$6</f>
        <v>15.388393594852207</v>
      </c>
    </row>
    <row r="59" spans="2:33" x14ac:dyDescent="0.25">
      <c r="B59" s="1" t="s">
        <v>70</v>
      </c>
      <c r="C59" s="28">
        <f>C$32*Inputs!$D34</f>
        <v>0.51280375847651638</v>
      </c>
      <c r="D59" s="28">
        <f>D$32*Inputs!$D34</f>
        <v>0.34859754480036692</v>
      </c>
      <c r="E59" s="28">
        <f>E$32*Inputs!$D34</f>
        <v>0.34859754480036692</v>
      </c>
      <c r="F59" s="28">
        <f>F$32*Inputs!$D34</f>
        <v>0.35834939940441912</v>
      </c>
      <c r="G59" s="28">
        <f>G$32*Inputs!$D34</f>
        <v>0.35737421394401397</v>
      </c>
      <c r="H59" s="28">
        <f>H$32*Inputs!$D34</f>
        <v>0.35737421394401397</v>
      </c>
      <c r="I59" s="28">
        <f>I$32*Inputs!$D34</f>
        <v>0.32486803193050645</v>
      </c>
      <c r="J59" s="28">
        <f>J$32*Inputs!$D34</f>
        <v>0.32584321739091165</v>
      </c>
      <c r="K59" s="28">
        <f>K$32*Inputs!$D34</f>
        <v>0.49747585842223108</v>
      </c>
      <c r="L59" s="28">
        <f>L$32*Inputs!$D34</f>
        <v>0.49747585842223108</v>
      </c>
      <c r="M59" s="28">
        <f>M$32*Inputs!$D34</f>
        <v>0.42726250527305498</v>
      </c>
      <c r="N59" s="28">
        <f>N$32*Inputs!$D34</f>
        <v>0.32486803193050645</v>
      </c>
      <c r="O59" s="16">
        <f t="shared" si="31"/>
        <v>4.6808901787391397</v>
      </c>
      <c r="Q59" s="26" t="s">
        <v>34</v>
      </c>
      <c r="R59" s="45">
        <f>$R42*Adherence!BB10*Inputs!$C$6</f>
        <v>1557023.7544062678</v>
      </c>
      <c r="S59" s="46">
        <f>$R42*Adherence!BC10*Inputs!$C$6</f>
        <v>2111355.7129672705</v>
      </c>
      <c r="T59" s="46">
        <f>$R42*Adherence!BD10*Inputs!$C$6</f>
        <v>1640253.0632011932</v>
      </c>
      <c r="U59" s="46">
        <f>$R42*Adherence!BE10*Inputs!$C$6</f>
        <v>741235.09438841208</v>
      </c>
      <c r="V59" s="45">
        <f>$S42*Adherence!BB10*Inputs!$C$6</f>
        <v>117301.62931504396</v>
      </c>
      <c r="W59" s="46">
        <f>$S42*Adherence!BC10*Inputs!$C$6</f>
        <v>159063.38261944387</v>
      </c>
      <c r="X59" s="46">
        <f>$S42*Adherence!BD10*Inputs!$C$6</f>
        <v>123571.88273974687</v>
      </c>
      <c r="Y59" s="47">
        <f>$S42*Adherence!BE10*Inputs!$C$6</f>
        <v>55842.490540811712</v>
      </c>
      <c r="Z59" s="45">
        <f>$T42*Adherence!BB10*Inputs!$C$6</f>
        <v>1832.8379580475641</v>
      </c>
      <c r="AA59" s="46">
        <f>$T42*Adherence!BC10*Inputs!$C$6</f>
        <v>2485.3653534288137</v>
      </c>
      <c r="AB59" s="46">
        <f>$T42*Adherence!BD10*Inputs!$C$6</f>
        <v>1930.8106678085474</v>
      </c>
      <c r="AC59" s="47">
        <f>$T42*Adherence!BE10*Inputs!$C$6</f>
        <v>872.53891470018414</v>
      </c>
      <c r="AD59" s="45">
        <f>$U42*Adherence!BB10*Inputs!$C$6</f>
        <v>26.660611643418825</v>
      </c>
      <c r="AE59" s="46">
        <f>$U42*Adherence!BC10*Inputs!$C$6</f>
        <v>36.152328790898167</v>
      </c>
      <c r="AF59" s="46">
        <f>$U42*Adherence!BD10*Inputs!$C$6</f>
        <v>28.085730735437963</v>
      </c>
      <c r="AG59" s="47">
        <f>$U42*Adherence!BE10*Inputs!$C$6</f>
        <v>12.692022798006713</v>
      </c>
    </row>
    <row r="60" spans="2:33" x14ac:dyDescent="0.25">
      <c r="B60" s="1" t="s">
        <v>71</v>
      </c>
      <c r="C60" s="28">
        <f>C$32*Inputs!$D35</f>
        <v>0.36260701503669324</v>
      </c>
      <c r="D60" s="28">
        <f>D$32*Inputs!$D35</f>
        <v>0.24649568783332071</v>
      </c>
      <c r="E60" s="28">
        <f>E$32*Inputs!$D35</f>
        <v>0.24649568783332071</v>
      </c>
      <c r="F60" s="28">
        <f>F$32*Inputs!$D35</f>
        <v>0.25339129035299129</v>
      </c>
      <c r="G60" s="28">
        <f>G$32*Inputs!$D35</f>
        <v>0.25270173010102426</v>
      </c>
      <c r="H60" s="28">
        <f>H$32*Inputs!$D35</f>
        <v>0.25270173010102426</v>
      </c>
      <c r="I60" s="28">
        <f>I$32*Inputs!$D35</f>
        <v>0.22971638836878891</v>
      </c>
      <c r="J60" s="28">
        <f>J$32*Inputs!$D35</f>
        <v>0.230405948620756</v>
      </c>
      <c r="K60" s="28">
        <f>K$32*Inputs!$D35</f>
        <v>0.35176855296695841</v>
      </c>
      <c r="L60" s="28">
        <f>L$32*Inputs!$D35</f>
        <v>0.35176855296695841</v>
      </c>
      <c r="M60" s="28">
        <f>M$32*Inputs!$D35</f>
        <v>0.30212021482533014</v>
      </c>
      <c r="N60" s="27">
        <f>N$32*Inputs!$D35</f>
        <v>0.22971638836878891</v>
      </c>
      <c r="O60" s="16">
        <f t="shared" si="31"/>
        <v>3.3098891873759553</v>
      </c>
      <c r="Q60" s="26" t="s">
        <v>35</v>
      </c>
      <c r="R60" s="45">
        <f>$R43*Adherence!BB11*Inputs!$C$6</f>
        <v>1544478.080122814</v>
      </c>
      <c r="S60" s="46">
        <f>$R43*Adherence!BC11*Inputs!$C$6</f>
        <v>2528207.6079206825</v>
      </c>
      <c r="T60" s="46">
        <f>$R43*Adherence!BD11*Inputs!$C$6</f>
        <v>1939217.522741307</v>
      </c>
      <c r="U60" s="46">
        <f>$R43*Adherence!BE11*Inputs!$C$6</f>
        <v>1000293.147051499</v>
      </c>
      <c r="V60" s="45">
        <f>$S43*Adherence!BB11*Inputs!$C$6</f>
        <v>70985.126493526026</v>
      </c>
      <c r="W60" s="46">
        <f>$S43*Adherence!BC11*Inputs!$C$6</f>
        <v>116197.91770426018</v>
      </c>
      <c r="X60" s="46">
        <f>$S43*Adherence!BD11*Inputs!$C$6</f>
        <v>89127.584859804396</v>
      </c>
      <c r="Y60" s="47">
        <f>$S43*Adherence!BE11*Inputs!$C$6</f>
        <v>45974.064953004468</v>
      </c>
      <c r="Z60" s="45">
        <f>$T43*Adherence!BB11*Inputs!$C$6</f>
        <v>1109.1426014613455</v>
      </c>
      <c r="AA60" s="46">
        <f>$T43*Adherence!BC11*Inputs!$C$6</f>
        <v>1815.5924641290678</v>
      </c>
      <c r="AB60" s="46">
        <f>$T43*Adherence!BD11*Inputs!$C$6</f>
        <v>1392.6185134344455</v>
      </c>
      <c r="AC60" s="47">
        <f>$T43*Adherence!BE11*Inputs!$C$6</f>
        <v>718.34476489069573</v>
      </c>
      <c r="AD60" s="45">
        <f>$U43*Adherence!BB11*Inputs!$C$6</f>
        <v>15.550181755780217</v>
      </c>
      <c r="AE60" s="46">
        <f>$U43*Adherence!BC11*Inputs!$C$6</f>
        <v>25.454610412073158</v>
      </c>
      <c r="AF60" s="46">
        <f>$U43*Adherence!BD11*Inputs!$C$6</f>
        <v>19.524514676325676</v>
      </c>
      <c r="AG60" s="47">
        <f>$U43*Adherence!BE11*Inputs!$C$6</f>
        <v>10.071195212090879</v>
      </c>
    </row>
    <row r="61" spans="2:33" x14ac:dyDescent="0.25">
      <c r="B61" s="1" t="s">
        <v>72</v>
      </c>
      <c r="C61" s="28">
        <f>C$32*Inputs!$D36</f>
        <v>0.2564018792382583</v>
      </c>
      <c r="D61" s="28">
        <f>D$32*Inputs!$D36</f>
        <v>0.17429877240018352</v>
      </c>
      <c r="E61" s="28">
        <f>E$32*Inputs!$D36</f>
        <v>0.17429877240018352</v>
      </c>
      <c r="F61" s="28">
        <f>F$32*Inputs!$D36</f>
        <v>0.17917469970220962</v>
      </c>
      <c r="G61" s="28">
        <f>G$32*Inputs!$D36</f>
        <v>0.17868710697200704</v>
      </c>
      <c r="H61" s="28">
        <f>H$32*Inputs!$D36</f>
        <v>0.17868710697200704</v>
      </c>
      <c r="I61" s="28">
        <f>I$32*Inputs!$D36</f>
        <v>0.16243401596525328</v>
      </c>
      <c r="J61" s="28">
        <f>J$32*Inputs!$D36</f>
        <v>0.16292160869545588</v>
      </c>
      <c r="K61" s="28">
        <f>K$32*Inputs!$D36</f>
        <v>0.24873792921111562</v>
      </c>
      <c r="L61" s="28">
        <f>L$32*Inputs!$D36</f>
        <v>0.24873792921111562</v>
      </c>
      <c r="M61" s="27">
        <f>M$32*Inputs!$D36</f>
        <v>0.21363125263652757</v>
      </c>
      <c r="N61" s="27">
        <f>N$32*Inputs!$D36</f>
        <v>0.16243401596525328</v>
      </c>
      <c r="O61" s="16">
        <f t="shared" si="31"/>
        <v>2.3404450893695703</v>
      </c>
      <c r="Q61" s="26" t="s">
        <v>36</v>
      </c>
      <c r="R61" s="45">
        <f>$R44*Adherence!BB12*Inputs!$C$6</f>
        <v>1356105.2590388446</v>
      </c>
      <c r="S61" s="46">
        <f>$R44*Adherence!BC12*Inputs!$C$6</f>
        <v>2915719.6103169429</v>
      </c>
      <c r="T61" s="46">
        <f>$R44*Adherence!BD12*Inputs!$C$6</f>
        <v>2164286.6654915661</v>
      </c>
      <c r="U61" s="46">
        <f>$R44*Adherence!BE12*Inputs!$C$6</f>
        <v>1256553.9957342171</v>
      </c>
      <c r="V61" s="45">
        <f>$S44*Adherence!BB12*Inputs!$C$6</f>
        <v>40173.644544564544</v>
      </c>
      <c r="W61" s="46">
        <f>$S44*Adherence!BC12*Inputs!$C$6</f>
        <v>86376.099816551097</v>
      </c>
      <c r="X61" s="46">
        <f>$S44*Adherence!BD12*Inputs!$C$6</f>
        <v>64115.438394231984</v>
      </c>
      <c r="Y61" s="47">
        <f>$S44*Adherence!BE12*Inputs!$C$6</f>
        <v>37224.509852175674</v>
      </c>
      <c r="Z61" s="45">
        <f>$T44*Adherence!BB12*Inputs!$C$6</f>
        <v>627.71319600882168</v>
      </c>
      <c r="AA61" s="46">
        <f>$T44*Adherence!BC12*Inputs!$C$6</f>
        <v>1349.6265596336125</v>
      </c>
      <c r="AB61" s="46">
        <f>$T44*Adherence!BD12*Inputs!$C$6</f>
        <v>1001.803724909876</v>
      </c>
      <c r="AC61" s="47">
        <f>$T44*Adherence!BE12*Inputs!$C$6</f>
        <v>581.63296644024558</v>
      </c>
      <c r="AD61" s="45">
        <f>$U44*Adherence!BB12*Inputs!$C$6</f>
        <v>8.3760070748272728</v>
      </c>
      <c r="AE61" s="46">
        <f>$U44*Adherence!BC12*Inputs!$C$6</f>
        <v>18.008991500804868</v>
      </c>
      <c r="AF61" s="46">
        <f>$U44*Adherence!BD12*Inputs!$C$6</f>
        <v>13.367753204467459</v>
      </c>
      <c r="AG61" s="47">
        <f>$U44*Adherence!BE12*Inputs!$C$6</f>
        <v>7.7611270128337475</v>
      </c>
    </row>
    <row r="62" spans="2:33" x14ac:dyDescent="0.25">
      <c r="B62" s="1" t="s">
        <v>73</v>
      </c>
      <c r="C62" s="28">
        <f>C$32*Inputs!$D37</f>
        <v>0.18130350751834662</v>
      </c>
      <c r="D62" s="28">
        <f>D$32*Inputs!$D37</f>
        <v>0.12324784391666035</v>
      </c>
      <c r="E62" s="28">
        <f>E$32*Inputs!$D37</f>
        <v>0.12324784391666035</v>
      </c>
      <c r="F62" s="28">
        <f>F$32*Inputs!$D37</f>
        <v>0.12669564517649565</v>
      </c>
      <c r="G62" s="28">
        <f>G$32*Inputs!$D37</f>
        <v>0.12635086505051213</v>
      </c>
      <c r="H62" s="28">
        <f>H$32*Inputs!$D37</f>
        <v>0.12635086505051213</v>
      </c>
      <c r="I62" s="28">
        <f>I$32*Inputs!$D37</f>
        <v>0.11485819418439445</v>
      </c>
      <c r="J62" s="28">
        <f>J$32*Inputs!$D37</f>
        <v>0.115202974310378</v>
      </c>
      <c r="K62" s="28">
        <f>K$32*Inputs!$D37</f>
        <v>0.17588427648347921</v>
      </c>
      <c r="L62" s="27">
        <f>L$32*Inputs!$D37</f>
        <v>0.17588427648347921</v>
      </c>
      <c r="M62" s="27">
        <f>M$32*Inputs!$D37</f>
        <v>0.15106010741266507</v>
      </c>
      <c r="N62" s="27">
        <f>N$32*Inputs!$D37</f>
        <v>0.11485819418439445</v>
      </c>
      <c r="O62" s="16">
        <f t="shared" si="31"/>
        <v>1.6549445936879776</v>
      </c>
      <c r="Q62" s="26" t="s">
        <v>37</v>
      </c>
      <c r="R62" s="45">
        <f>$R45*Adherence!BB13*Inputs!$C$6</f>
        <v>1017905.7901089519</v>
      </c>
      <c r="S62" s="46">
        <f>$R45*Adherence!BC13*Inputs!$C$6</f>
        <v>3103474.8889679969</v>
      </c>
      <c r="T62" s="46">
        <f>$R45*Adherence!BD13*Inputs!$C$6</f>
        <v>2231955.3808174669</v>
      </c>
      <c r="U62" s="46">
        <f>$R45*Adherence!BE13*Inputs!$C$6</f>
        <v>1434577.7320151303</v>
      </c>
      <c r="V62" s="45">
        <f>$S45*Adherence!BB13*Inputs!$C$6</f>
        <v>21061.831503430105</v>
      </c>
      <c r="W62" s="46">
        <f>$S45*Adherence!BC13*Inputs!$C$6</f>
        <v>64215.044085341193</v>
      </c>
      <c r="X62" s="46">
        <f>$S45*Adherence!BD13*Inputs!$C$6</f>
        <v>46182.140440442949</v>
      </c>
      <c r="Y62" s="47">
        <f>$S45*Adherence!BE13*Inputs!$C$6</f>
        <v>29683.330976083285</v>
      </c>
      <c r="Z62" s="45">
        <f>$T45*Adherence!BB13*Inputs!$C$6</f>
        <v>329.09111724109584</v>
      </c>
      <c r="AA62" s="46">
        <f>$T45*Adherence!BC13*Inputs!$C$6</f>
        <v>1003.3600638334575</v>
      </c>
      <c r="AB62" s="46">
        <f>$T45*Adherence!BD13*Inputs!$C$6</f>
        <v>721.59594438192198</v>
      </c>
      <c r="AC62" s="47">
        <f>$T45*Adherence!BE13*Inputs!$C$6</f>
        <v>463.80204650130196</v>
      </c>
      <c r="AD62" s="45">
        <f>$U45*Adherence!BB13*Inputs!$C$6</f>
        <v>4.0755817450604823</v>
      </c>
      <c r="AE62" s="46">
        <f>$U45*Adherence!BC13*Inputs!$C$6</f>
        <v>12.425968814243355</v>
      </c>
      <c r="AF62" s="46">
        <f>$U45*Adherence!BD13*Inputs!$C$6</f>
        <v>8.9365014859337197</v>
      </c>
      <c r="AG62" s="47">
        <f>$U45*Adherence!BE13*Inputs!$C$6</f>
        <v>5.7438899289936511</v>
      </c>
    </row>
    <row r="63" spans="2:33" x14ac:dyDescent="0.25">
      <c r="B63" s="1" t="s">
        <v>74</v>
      </c>
      <c r="C63" s="28">
        <f>C$32*Inputs!$D38</f>
        <v>0.12820093961912915</v>
      </c>
      <c r="D63" s="28">
        <f>D$32*Inputs!$D38</f>
        <v>8.7149386200091758E-2</v>
      </c>
      <c r="E63" s="28">
        <f>E$32*Inputs!$D38</f>
        <v>8.7149386200091758E-2</v>
      </c>
      <c r="F63" s="28">
        <f>F$32*Inputs!$D38</f>
        <v>8.9587349851104808E-2</v>
      </c>
      <c r="G63" s="28">
        <f>G$32*Inputs!$D38</f>
        <v>8.9343553486003521E-2</v>
      </c>
      <c r="H63" s="28">
        <f>H$32*Inputs!$D38</f>
        <v>8.9343553486003521E-2</v>
      </c>
      <c r="I63" s="28">
        <f>I$32*Inputs!$D38</f>
        <v>8.1217007982626641E-2</v>
      </c>
      <c r="J63" s="28">
        <f>J$32*Inputs!$D38</f>
        <v>8.1460804347727941E-2</v>
      </c>
      <c r="K63" s="27">
        <f>K$32*Inputs!$D38</f>
        <v>0.12436896460555781</v>
      </c>
      <c r="L63" s="27">
        <f>L$32*Inputs!$D38</f>
        <v>0.12436896460555781</v>
      </c>
      <c r="M63" s="27">
        <f>M$32*Inputs!$D38</f>
        <v>0.10681562631826379</v>
      </c>
      <c r="N63" s="27">
        <f>N$32*Inputs!$D38</f>
        <v>8.1217007982626641E-2</v>
      </c>
      <c r="O63" s="16">
        <f t="shared" si="31"/>
        <v>1.1702225446847851</v>
      </c>
      <c r="Q63" s="26" t="s">
        <v>38</v>
      </c>
      <c r="R63" s="48">
        <f>$R46*Adherence!BB14*Inputs!$C$6</f>
        <v>500050.8511668166</v>
      </c>
      <c r="S63" s="49">
        <f>$R46*Adherence!BC14*Inputs!$C$6</f>
        <v>3167665.1779125244</v>
      </c>
      <c r="T63" s="49">
        <f>$R46*Adherence!BD14*Inputs!$C$6</f>
        <v>2126550.769505559</v>
      </c>
      <c r="U63" s="49">
        <f>$R46*Adherence!BE14*Inputs!$C$6</f>
        <v>1498203.3648558359</v>
      </c>
      <c r="V63" s="48">
        <f>$S46*Adherence!BB14*Inputs!$C$6</f>
        <v>7813.2945494815194</v>
      </c>
      <c r="W63" s="49">
        <f>$S46*Adherence!BC14*Inputs!$C$6</f>
        <v>49494.76840488326</v>
      </c>
      <c r="X63" s="49">
        <f>$S46*Adherence!BD14*Inputs!$C$6</f>
        <v>33227.355773524403</v>
      </c>
      <c r="Y63" s="50">
        <f>$S46*Adherence!BE14*Inputs!$C$6</f>
        <v>23409.427575872465</v>
      </c>
      <c r="Z63" s="48">
        <f>$T46*Adherence!BB14*Inputs!$C$6</f>
        <v>122.0827273356489</v>
      </c>
      <c r="AA63" s="49">
        <f>$T46*Adherence!BC14*Inputs!$C$6</f>
        <v>773.35575632630207</v>
      </c>
      <c r="AB63" s="49">
        <f>$T46*Adherence!BD14*Inputs!$C$6</f>
        <v>519.17743396131948</v>
      </c>
      <c r="AC63" s="50">
        <f>$T46*Adherence!BE14*Inputs!$C$6</f>
        <v>365.77230587300778</v>
      </c>
      <c r="AD63" s="48">
        <f>$U46*Adherence!BB14*Inputs!$C$6</f>
        <v>1.2590445813183295</v>
      </c>
      <c r="AE63" s="49">
        <f>$U46*Adherence!BC14*Inputs!$C$6</f>
        <v>7.9756522129207514</v>
      </c>
      <c r="AF63" s="49">
        <f>$U46*Adherence!BD14*Inputs!$C$6</f>
        <v>5.3542999016936221</v>
      </c>
      <c r="AG63" s="50">
        <f>$U46*Adherence!BE14*Inputs!$C$6</f>
        <v>3.7722260122808153</v>
      </c>
    </row>
    <row r="64" spans="2:33" x14ac:dyDescent="0.25">
      <c r="B64" s="1" t="s">
        <v>75</v>
      </c>
      <c r="C64" s="28">
        <f>C$32*Inputs!$D39</f>
        <v>9.0651753759173351E-2</v>
      </c>
      <c r="D64" s="28">
        <f>D$32*Inputs!$D39</f>
        <v>6.1623921958330212E-2</v>
      </c>
      <c r="E64" s="28">
        <f>E$32*Inputs!$D39</f>
        <v>6.1623921958330212E-2</v>
      </c>
      <c r="F64" s="28">
        <f>F$32*Inputs!$D39</f>
        <v>6.3347822588247851E-2</v>
      </c>
      <c r="G64" s="28">
        <f>G$32*Inputs!$D39</f>
        <v>6.3175432525256106E-2</v>
      </c>
      <c r="H64" s="28">
        <f>H$32*Inputs!$D39</f>
        <v>6.3175432525256106E-2</v>
      </c>
      <c r="I64" s="28">
        <f>I$32*Inputs!$D39</f>
        <v>5.7429097092197262E-2</v>
      </c>
      <c r="J64" s="27">
        <f>J$32*Inputs!$D39</f>
        <v>5.7601487155189028E-2</v>
      </c>
      <c r="K64" s="27">
        <f>K$32*Inputs!$D39</f>
        <v>8.7942138241739645E-2</v>
      </c>
      <c r="L64" s="27">
        <f>L$32*Inputs!$D39</f>
        <v>8.7942138241739645E-2</v>
      </c>
      <c r="M64" s="27">
        <f>M$32*Inputs!$D39</f>
        <v>7.5530053706332576E-2</v>
      </c>
      <c r="N64" s="27">
        <f>N$32*Inputs!$D39</f>
        <v>5.7429097092197262E-2</v>
      </c>
      <c r="O64" s="16">
        <f t="shared" si="31"/>
        <v>0.82747229684398926</v>
      </c>
    </row>
    <row r="65" spans="2:18" x14ac:dyDescent="0.25">
      <c r="B65" s="1" t="s">
        <v>76</v>
      </c>
      <c r="C65" s="28">
        <f>C$32*Inputs!$D40</f>
        <v>6.4100469809564603E-2</v>
      </c>
      <c r="D65" s="28">
        <f>D$32*Inputs!$D40</f>
        <v>4.35746931000459E-2</v>
      </c>
      <c r="E65" s="28">
        <f>E$32*Inputs!$D40</f>
        <v>4.35746931000459E-2</v>
      </c>
      <c r="F65" s="28">
        <f>F$32*Inputs!$D40</f>
        <v>4.4793674925552425E-2</v>
      </c>
      <c r="G65" s="28">
        <f>G$32*Inputs!$D40</f>
        <v>4.4671776743001781E-2</v>
      </c>
      <c r="H65" s="28">
        <f>H$32*Inputs!$D40</f>
        <v>4.4671776743001781E-2</v>
      </c>
      <c r="I65" s="27">
        <f>I$32*Inputs!$D40</f>
        <v>4.0608503991313334E-2</v>
      </c>
      <c r="J65" s="27">
        <f>J$32*Inputs!$D40</f>
        <v>4.0730402173863992E-2</v>
      </c>
      <c r="K65" s="27">
        <f>K$32*Inputs!$D40</f>
        <v>6.2184482302778933E-2</v>
      </c>
      <c r="L65" s="27">
        <f>L$32*Inputs!$D40</f>
        <v>6.2184482302778933E-2</v>
      </c>
      <c r="M65" s="27">
        <f>M$32*Inputs!$D40</f>
        <v>5.3407813159131914E-2</v>
      </c>
      <c r="N65" s="27">
        <f>N$32*Inputs!$D40</f>
        <v>4.0608503991313334E-2</v>
      </c>
      <c r="O65" s="16">
        <f t="shared" si="31"/>
        <v>0.5851112723423928</v>
      </c>
      <c r="Q65" s="41" t="s">
        <v>102</v>
      </c>
      <c r="R65" s="44" t="s">
        <v>103</v>
      </c>
    </row>
    <row r="66" spans="2:18" x14ac:dyDescent="0.25">
      <c r="B66" s="1" t="s">
        <v>77</v>
      </c>
      <c r="C66" s="28">
        <f>C$32*Inputs!$D41</f>
        <v>4.5325876879586675E-2</v>
      </c>
      <c r="D66" s="28">
        <f>D$32*Inputs!$D41</f>
        <v>3.0811960979165106E-2</v>
      </c>
      <c r="E66" s="28">
        <f>E$32*Inputs!$D41</f>
        <v>3.0811960979165106E-2</v>
      </c>
      <c r="F66" s="28">
        <f>F$32*Inputs!$D41</f>
        <v>3.1673911294123926E-2</v>
      </c>
      <c r="G66" s="28">
        <f>G$32*Inputs!$D41</f>
        <v>3.1587716262628053E-2</v>
      </c>
      <c r="H66" s="27">
        <f>H$32*Inputs!$D41</f>
        <v>3.1587716262628053E-2</v>
      </c>
      <c r="I66" s="27">
        <f>I$32*Inputs!$D41</f>
        <v>2.8714548546098631E-2</v>
      </c>
      <c r="J66" s="27">
        <f>J$32*Inputs!$D41</f>
        <v>2.8800743577594514E-2</v>
      </c>
      <c r="K66" s="27">
        <f>K$32*Inputs!$D41</f>
        <v>4.3971069120869823E-2</v>
      </c>
      <c r="L66" s="27">
        <f>L$32*Inputs!$D41</f>
        <v>4.3971069120869823E-2</v>
      </c>
      <c r="M66" s="27">
        <f>M$32*Inputs!$D41</f>
        <v>3.7765026853166288E-2</v>
      </c>
      <c r="N66" s="27">
        <f>N$32*Inputs!$D41</f>
        <v>2.8714548546098631E-2</v>
      </c>
      <c r="O66" s="16">
        <f t="shared" si="31"/>
        <v>0.41373614842199463</v>
      </c>
      <c r="Q66" s="1">
        <v>2014</v>
      </c>
      <c r="R66" s="11">
        <f>SUM(R52:R63)</f>
        <v>18849566.325045668</v>
      </c>
    </row>
    <row r="67" spans="2:18" x14ac:dyDescent="0.25">
      <c r="B67" s="1" t="s">
        <v>78</v>
      </c>
      <c r="C67" s="28">
        <f>C$32*Inputs!$D42</f>
        <v>3.2050234904782302E-2</v>
      </c>
      <c r="D67" s="28">
        <f>D$32*Inputs!$D42</f>
        <v>2.178734655002295E-2</v>
      </c>
      <c r="E67" s="28">
        <f>E$32*Inputs!$D42</f>
        <v>2.178734655002295E-2</v>
      </c>
      <c r="F67" s="28">
        <f>F$32*Inputs!$D42</f>
        <v>2.2396837462776212E-2</v>
      </c>
      <c r="G67" s="27">
        <f>G$32*Inputs!$D42</f>
        <v>2.2335888371500891E-2</v>
      </c>
      <c r="H67" s="27">
        <f>H$32*Inputs!$D42</f>
        <v>2.2335888371500891E-2</v>
      </c>
      <c r="I67" s="27">
        <f>I$32*Inputs!$D42</f>
        <v>2.0304251995656667E-2</v>
      </c>
      <c r="J67" s="27">
        <f>J$32*Inputs!$D42</f>
        <v>2.0365201086931996E-2</v>
      </c>
      <c r="K67" s="27">
        <f>K$32*Inputs!$D42</f>
        <v>3.1092241151389467E-2</v>
      </c>
      <c r="L67" s="27">
        <f>L$32*Inputs!$D42</f>
        <v>3.1092241151389467E-2</v>
      </c>
      <c r="M67" s="27">
        <f>M$32*Inputs!$D42</f>
        <v>2.6703906579565957E-2</v>
      </c>
      <c r="N67" s="27">
        <f>N$32*Inputs!$D42</f>
        <v>2.0304251995656667E-2</v>
      </c>
      <c r="O67" s="16">
        <f t="shared" si="31"/>
        <v>0.2925556361711964</v>
      </c>
      <c r="Q67" s="1">
        <v>2015</v>
      </c>
      <c r="R67" s="11">
        <f>SUM(S52:S63,V52:V63)</f>
        <v>31884628.668190315</v>
      </c>
    </row>
    <row r="68" spans="2:18" x14ac:dyDescent="0.25">
      <c r="B68" s="1" t="s">
        <v>79</v>
      </c>
      <c r="C68" s="28">
        <f>C$32*Inputs!$D43</f>
        <v>2.2662938439793352E-2</v>
      </c>
      <c r="D68" s="28">
        <f>D$32*Inputs!$D43</f>
        <v>1.5405980489582562E-2</v>
      </c>
      <c r="E68" s="28">
        <f>E$32*Inputs!$D43</f>
        <v>1.5405980489582562E-2</v>
      </c>
      <c r="F68" s="27">
        <f>F$32*Inputs!$D43</f>
        <v>1.5836955647061973E-2</v>
      </c>
      <c r="G68" s="27">
        <f>G$32*Inputs!$D43</f>
        <v>1.5793858131314033E-2</v>
      </c>
      <c r="H68" s="27">
        <f>H$32*Inputs!$D43</f>
        <v>1.5793858131314033E-2</v>
      </c>
      <c r="I68" s="27">
        <f>I$32*Inputs!$D43</f>
        <v>1.4357274273049322E-2</v>
      </c>
      <c r="J68" s="27">
        <f>J$32*Inputs!$D43</f>
        <v>1.4400371788797264E-2</v>
      </c>
      <c r="K68" s="27">
        <f>K$32*Inputs!$D43</f>
        <v>2.1985534560434922E-2</v>
      </c>
      <c r="L68" s="27">
        <f>L$32*Inputs!$D43</f>
        <v>2.1985534560434922E-2</v>
      </c>
      <c r="M68" s="27">
        <f>M$32*Inputs!$D43</f>
        <v>1.8882513426583154E-2</v>
      </c>
      <c r="N68" s="27">
        <f>N$32*Inputs!$D43</f>
        <v>1.4357274273049322E-2</v>
      </c>
      <c r="O68" s="16">
        <f t="shared" si="31"/>
        <v>0.2068680742109974</v>
      </c>
      <c r="Q68" s="1">
        <v>2016</v>
      </c>
      <c r="R68" s="11">
        <f>SUM(T52:T63,W52:W63,Z52:Z63)</f>
        <v>24300343.509391367</v>
      </c>
    </row>
    <row r="69" spans="2:18" x14ac:dyDescent="0.25">
      <c r="B69" s="1" t="s">
        <v>80</v>
      </c>
      <c r="C69" s="28">
        <f>C$32*Inputs!$D44</f>
        <v>1.6025117452391158E-2</v>
      </c>
      <c r="D69" s="28">
        <f>D$32*Inputs!$D44</f>
        <v>1.0893673275011478E-2</v>
      </c>
      <c r="E69" s="27">
        <f>E$32*Inputs!$D44</f>
        <v>1.0893673275011478E-2</v>
      </c>
      <c r="F69" s="27">
        <f>F$32*Inputs!$D44</f>
        <v>1.119841873138811E-2</v>
      </c>
      <c r="G69" s="27">
        <f>G$32*Inputs!$D44</f>
        <v>1.1167944185750449E-2</v>
      </c>
      <c r="H69" s="27">
        <f>H$32*Inputs!$D44</f>
        <v>1.1167944185750449E-2</v>
      </c>
      <c r="I69" s="27">
        <f>I$32*Inputs!$D44</f>
        <v>1.0152125997828337E-2</v>
      </c>
      <c r="J69" s="27">
        <f>J$32*Inputs!$D44</f>
        <v>1.0182600543466001E-2</v>
      </c>
      <c r="K69" s="27">
        <f>K$32*Inputs!$D44</f>
        <v>1.5546120575694738E-2</v>
      </c>
      <c r="L69" s="27">
        <f>L$32*Inputs!$D44</f>
        <v>1.5546120575694738E-2</v>
      </c>
      <c r="M69" s="27">
        <f>M$32*Inputs!$D44</f>
        <v>1.3351953289782984E-2</v>
      </c>
      <c r="N69" s="27">
        <f>N$32*Inputs!$D44</f>
        <v>1.0152125997828337E-2</v>
      </c>
      <c r="O69" s="16">
        <f t="shared" si="31"/>
        <v>0.14627781808559825</v>
      </c>
      <c r="Q69" s="1" t="s">
        <v>111</v>
      </c>
      <c r="R69" s="11">
        <f>SUM(U52:U63,X52:Y63,AA52:AC63,AD52:AG63)</f>
        <v>12805329.740704458</v>
      </c>
    </row>
    <row r="70" spans="2:18" x14ac:dyDescent="0.25">
      <c r="B70" s="1" t="s">
        <v>81</v>
      </c>
      <c r="C70" s="28">
        <f>C$32*Inputs!$D45</f>
        <v>1.1331469219896676E-2</v>
      </c>
      <c r="D70" s="27">
        <f>D$32*Inputs!$D45</f>
        <v>7.7029902447912808E-3</v>
      </c>
      <c r="E70" s="27">
        <f>E$32*Inputs!$D45</f>
        <v>7.7029902447912808E-3</v>
      </c>
      <c r="F70" s="27">
        <f>F$32*Inputs!$D45</f>
        <v>7.9184778235309866E-3</v>
      </c>
      <c r="G70" s="27">
        <f>G$32*Inputs!$D45</f>
        <v>7.8969290656570167E-3</v>
      </c>
      <c r="H70" s="27">
        <f>H$32*Inputs!$D45</f>
        <v>7.8969290656570167E-3</v>
      </c>
      <c r="I70" s="27">
        <f>I$32*Inputs!$D45</f>
        <v>7.1786371365246612E-3</v>
      </c>
      <c r="J70" s="27">
        <f>J$32*Inputs!$D45</f>
        <v>7.200185894398632E-3</v>
      </c>
      <c r="K70" s="27">
        <f>K$32*Inputs!$D45</f>
        <v>1.0992767280217461E-2</v>
      </c>
      <c r="L70" s="27">
        <f>L$32*Inputs!$D45</f>
        <v>1.0992767280217461E-2</v>
      </c>
      <c r="M70" s="27">
        <f>M$32*Inputs!$D45</f>
        <v>9.4412567132915771E-3</v>
      </c>
      <c r="N70" s="27">
        <f>N$32*Inputs!$D45</f>
        <v>7.1786371365246612E-3</v>
      </c>
      <c r="O70" s="16">
        <f t="shared" si="31"/>
        <v>0.1034340371054987</v>
      </c>
      <c r="Q70" s="51" t="s">
        <v>104</v>
      </c>
      <c r="R70" s="52">
        <f>SUM(R66:R69)</f>
        <v>87839868.243331805</v>
      </c>
    </row>
    <row r="71" spans="2:18" x14ac:dyDescent="0.25">
      <c r="B71" s="1" t="s">
        <v>82</v>
      </c>
      <c r="C71" s="27">
        <f>C$32*Inputs!$D46</f>
        <v>8.0125587261955789E-3</v>
      </c>
      <c r="D71" s="27">
        <f>D$32*Inputs!$D46</f>
        <v>5.4468366375057392E-3</v>
      </c>
      <c r="E71" s="27">
        <f>E$32*Inputs!$D46</f>
        <v>5.4468366375057392E-3</v>
      </c>
      <c r="F71" s="27">
        <f>F$32*Inputs!$D46</f>
        <v>5.5992093656940549E-3</v>
      </c>
      <c r="G71" s="27">
        <f>G$32*Inputs!$D46</f>
        <v>5.5839720928752244E-3</v>
      </c>
      <c r="H71" s="27">
        <f>H$32*Inputs!$D46</f>
        <v>5.5839720928752244E-3</v>
      </c>
      <c r="I71" s="27">
        <f>I$32*Inputs!$D46</f>
        <v>5.0760629989141685E-3</v>
      </c>
      <c r="J71" s="27">
        <f>J$32*Inputs!$D46</f>
        <v>5.0913002717330007E-3</v>
      </c>
      <c r="K71" s="27">
        <f>K$32*Inputs!$D46</f>
        <v>7.7730602878473692E-3</v>
      </c>
      <c r="L71" s="27">
        <f>L$32*Inputs!$D46</f>
        <v>7.7730602878473692E-3</v>
      </c>
      <c r="M71" s="27">
        <f>M$32*Inputs!$D46</f>
        <v>6.6759766448914919E-3</v>
      </c>
      <c r="N71" s="27">
        <f>N$32*Inputs!$D46</f>
        <v>5.0760629989141685E-3</v>
      </c>
      <c r="O71" s="16">
        <f t="shared" si="31"/>
        <v>7.3138909042799127E-2</v>
      </c>
    </row>
    <row r="72" spans="2:18" x14ac:dyDescent="0.25">
      <c r="B72" s="1" t="s">
        <v>83</v>
      </c>
      <c r="C72" s="27">
        <f>C$32*Inputs!$D47</f>
        <v>5.6657346099483405E-3</v>
      </c>
      <c r="D72" s="27">
        <f>D$32*Inputs!$D47</f>
        <v>3.8514951223956426E-3</v>
      </c>
      <c r="E72" s="27">
        <f>E$32*Inputs!$D47</f>
        <v>3.8514951223956426E-3</v>
      </c>
      <c r="F72" s="27">
        <f>F$32*Inputs!$D47</f>
        <v>3.959238911765495E-3</v>
      </c>
      <c r="G72" s="27">
        <f>G$32*Inputs!$D47</f>
        <v>3.948464532828511E-3</v>
      </c>
      <c r="H72" s="27">
        <f>H$32*Inputs!$D47</f>
        <v>3.948464532828511E-3</v>
      </c>
      <c r="I72" s="27">
        <f>I$32*Inputs!$D47</f>
        <v>3.5893185682623328E-3</v>
      </c>
      <c r="J72" s="27">
        <f>J$32*Inputs!$D47</f>
        <v>3.6000929471993182E-3</v>
      </c>
      <c r="K72" s="27">
        <f>K$32*Inputs!$D47</f>
        <v>5.4963836401087339E-3</v>
      </c>
      <c r="L72" s="27">
        <f>L$32*Inputs!$D47</f>
        <v>5.4963836401087339E-3</v>
      </c>
      <c r="M72" s="27">
        <f>M$32*Inputs!$D47</f>
        <v>4.7206283566457912E-3</v>
      </c>
      <c r="N72" s="27">
        <f>N$32*Inputs!$D47</f>
        <v>3.5893185682623328E-3</v>
      </c>
      <c r="O72" s="16">
        <f t="shared" si="31"/>
        <v>5.1717018552749384E-2</v>
      </c>
    </row>
    <row r="73" spans="2:18" x14ac:dyDescent="0.25">
      <c r="B73" s="1" t="s">
        <v>84</v>
      </c>
      <c r="C73" s="27">
        <f>C$32*Inputs!$D48</f>
        <v>4.0062793630977903E-3</v>
      </c>
      <c r="D73" s="27">
        <f>D$32*Inputs!$D48</f>
        <v>2.7234183187528705E-3</v>
      </c>
      <c r="E73" s="27">
        <f>E$32*Inputs!$D48</f>
        <v>2.7234183187528705E-3</v>
      </c>
      <c r="F73" s="27">
        <f>F$32*Inputs!$D48</f>
        <v>2.7996046828470287E-3</v>
      </c>
      <c r="G73" s="27">
        <f>G$32*Inputs!$D48</f>
        <v>2.7919860464376131E-3</v>
      </c>
      <c r="H73" s="27">
        <f>H$32*Inputs!$D48</f>
        <v>2.7919860464376131E-3</v>
      </c>
      <c r="I73" s="27">
        <f>I$32*Inputs!$D48</f>
        <v>2.5380314994570856E-3</v>
      </c>
      <c r="J73" s="27">
        <f>J$32*Inputs!$D48</f>
        <v>2.5456501358665012E-3</v>
      </c>
      <c r="K73" s="27">
        <f>K$32*Inputs!$D48</f>
        <v>3.8865301439236859E-3</v>
      </c>
      <c r="L73" s="27">
        <f>L$32*Inputs!$D48</f>
        <v>3.8865301439236859E-3</v>
      </c>
      <c r="M73" s="27">
        <f>M$32*Inputs!$D48</f>
        <v>3.3379883224457468E-3</v>
      </c>
      <c r="N73" s="27">
        <f>N$32*Inputs!$D48</f>
        <v>2.5380314994570856E-3</v>
      </c>
      <c r="O73" s="16">
        <f t="shared" si="31"/>
        <v>3.6569454521399578E-2</v>
      </c>
    </row>
    <row r="74" spans="2:18" x14ac:dyDescent="0.25">
      <c r="B74" s="19" t="s">
        <v>39</v>
      </c>
      <c r="C74" s="15">
        <f>SUM(C35:C73)</f>
        <v>7171.3553846062241</v>
      </c>
      <c r="D74" s="15">
        <f t="shared" ref="D74:O74" si="33">SUM(D35:D73)</f>
        <v>4874.9971868217153</v>
      </c>
      <c r="E74" s="15">
        <f t="shared" si="33"/>
        <v>4874.9971868217153</v>
      </c>
      <c r="F74" s="15">
        <f t="shared" si="33"/>
        <v>5011.3729716491007</v>
      </c>
      <c r="G74" s="15">
        <f t="shared" si="33"/>
        <v>4997.7353931663611</v>
      </c>
      <c r="H74" s="15">
        <f t="shared" si="33"/>
        <v>4997.7353931663611</v>
      </c>
      <c r="I74" s="15">
        <f t="shared" si="33"/>
        <v>4543.1494437417487</v>
      </c>
      <c r="J74" s="15">
        <f t="shared" si="33"/>
        <v>4556.7870222244883</v>
      </c>
      <c r="K74" s="15">
        <f t="shared" si="33"/>
        <v>6957.000835186439</v>
      </c>
      <c r="L74" s="15">
        <f t="shared" si="33"/>
        <v>6957.000835186439</v>
      </c>
      <c r="M74" s="15">
        <f t="shared" si="33"/>
        <v>5975.0951844292777</v>
      </c>
      <c r="N74" s="15">
        <f t="shared" si="33"/>
        <v>4543.1494437417487</v>
      </c>
      <c r="O74" s="16">
        <f t="shared" si="33"/>
        <v>65460.376280741613</v>
      </c>
    </row>
  </sheetData>
  <mergeCells count="4">
    <mergeCell ref="R50:U50"/>
    <mergeCell ref="V50:Y50"/>
    <mergeCell ref="Z50:AC50"/>
    <mergeCell ref="AD50:AG50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86"/>
  <sheetViews>
    <sheetView topLeftCell="J61" workbookViewId="0">
      <selection activeCell="R83" sqref="R83"/>
    </sheetView>
  </sheetViews>
  <sheetFormatPr defaultRowHeight="15" x14ac:dyDescent="0.25"/>
  <cols>
    <col min="2" max="2" width="25.42578125" customWidth="1"/>
    <col min="3" max="3" width="12.28515625" customWidth="1"/>
    <col min="4" max="7" width="9.28515625" bestFit="1" customWidth="1"/>
    <col min="8" max="8" width="10.140625" bestFit="1" customWidth="1"/>
    <col min="9" max="14" width="9.28515625" bestFit="1" customWidth="1"/>
    <col min="15" max="15" width="10.140625" style="1" bestFit="1" customWidth="1"/>
    <col min="17" max="17" width="21.85546875" customWidth="1"/>
    <col min="18" max="18" width="18.7109375" customWidth="1"/>
    <col min="19" max="19" width="13.5703125" bestFit="1" customWidth="1"/>
  </cols>
  <sheetData>
    <row r="2" spans="2:15" x14ac:dyDescent="0.25">
      <c r="B2" s="14" t="s">
        <v>41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s="1" t="s">
        <v>39</v>
      </c>
    </row>
    <row r="3" spans="2:15" x14ac:dyDescent="0.25">
      <c r="B3" t="s">
        <v>112</v>
      </c>
      <c r="C3" s="11">
        <v>0</v>
      </c>
      <c r="D3" s="11">
        <v>170130</v>
      </c>
      <c r="E3" s="11">
        <v>1048068</v>
      </c>
      <c r="F3" s="11">
        <v>85858</v>
      </c>
      <c r="G3" s="11">
        <v>84272</v>
      </c>
      <c r="H3" s="11">
        <v>431720</v>
      </c>
      <c r="I3" s="11">
        <v>0</v>
      </c>
      <c r="J3" s="11">
        <v>0</v>
      </c>
      <c r="K3" s="11">
        <v>1048086</v>
      </c>
      <c r="L3" s="11">
        <v>170130</v>
      </c>
      <c r="M3" s="11">
        <v>753140</v>
      </c>
      <c r="N3" s="11">
        <v>0</v>
      </c>
      <c r="O3" s="12">
        <f t="shared" ref="O3:O5" si="0">SUM(C3:N3)</f>
        <v>3791404</v>
      </c>
    </row>
    <row r="4" spans="2:15" x14ac:dyDescent="0.25">
      <c r="B4" t="s">
        <v>113</v>
      </c>
      <c r="C4" s="11">
        <v>0</v>
      </c>
      <c r="D4" s="11">
        <v>0</v>
      </c>
      <c r="E4" s="11">
        <v>384951.6666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384951.6666</v>
      </c>
      <c r="L4" s="11">
        <v>0</v>
      </c>
      <c r="M4" s="11">
        <v>384951.6666</v>
      </c>
      <c r="N4" s="11">
        <v>0</v>
      </c>
      <c r="O4" s="12">
        <f t="shared" si="0"/>
        <v>1154854.9997999999</v>
      </c>
    </row>
    <row r="5" spans="2:15" ht="15.75" customHeight="1" x14ac:dyDescent="0.25">
      <c r="B5" t="s">
        <v>114</v>
      </c>
      <c r="C5" s="11">
        <f>500000/6</f>
        <v>83333.333333333328</v>
      </c>
      <c r="D5" s="11">
        <f t="shared" ref="D5:H5" si="1">500000/6</f>
        <v>83333.333333333328</v>
      </c>
      <c r="E5" s="11">
        <f t="shared" si="1"/>
        <v>83333.333333333328</v>
      </c>
      <c r="F5" s="11">
        <f t="shared" si="1"/>
        <v>83333.333333333328</v>
      </c>
      <c r="G5" s="11">
        <f t="shared" si="1"/>
        <v>83333.333333333328</v>
      </c>
      <c r="H5" s="11">
        <f t="shared" si="1"/>
        <v>83333.333333333328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2">
        <f t="shared" si="0"/>
        <v>499999.99999999994</v>
      </c>
    </row>
    <row r="6" spans="2:15" x14ac:dyDescent="0.25">
      <c r="B6" t="s">
        <v>106</v>
      </c>
      <c r="C6" s="11">
        <v>1297596.07</v>
      </c>
      <c r="D6" s="11">
        <v>545673.06999999995</v>
      </c>
      <c r="E6" s="11">
        <v>545673.06999999995</v>
      </c>
      <c r="F6" s="11">
        <v>845673.07</v>
      </c>
      <c r="G6" s="11">
        <v>845673.07</v>
      </c>
      <c r="H6" s="11">
        <v>845673.07</v>
      </c>
      <c r="I6" s="11">
        <v>845673.07</v>
      </c>
      <c r="J6" s="11">
        <v>845673.07</v>
      </c>
      <c r="K6" s="11">
        <v>845673.07</v>
      </c>
      <c r="L6" s="11">
        <v>845673.07</v>
      </c>
      <c r="M6" s="11">
        <v>845673.07</v>
      </c>
      <c r="N6" s="11">
        <v>845673.07</v>
      </c>
      <c r="O6" s="12">
        <f>SUM(C6:N6)</f>
        <v>9999999.8400000017</v>
      </c>
    </row>
    <row r="7" spans="2:15" ht="15.75" customHeight="1" x14ac:dyDescent="0.25">
      <c r="B7" t="s">
        <v>107</v>
      </c>
      <c r="C7" s="11">
        <v>290000</v>
      </c>
      <c r="D7" s="11">
        <v>290000</v>
      </c>
      <c r="E7" s="11">
        <v>290000</v>
      </c>
      <c r="F7" s="11">
        <v>255000</v>
      </c>
      <c r="G7" s="11">
        <v>255000</v>
      </c>
      <c r="H7" s="11">
        <v>255000</v>
      </c>
      <c r="I7" s="11">
        <v>255000</v>
      </c>
      <c r="J7" s="11">
        <v>280000</v>
      </c>
      <c r="K7" s="11">
        <v>330000</v>
      </c>
      <c r="L7" s="11">
        <v>330000</v>
      </c>
      <c r="M7" s="11">
        <v>420000</v>
      </c>
      <c r="N7" s="11">
        <v>250000</v>
      </c>
      <c r="O7" s="12">
        <f t="shared" ref="O7:O11" si="2">SUM(C7:N7)</f>
        <v>3500000</v>
      </c>
    </row>
    <row r="8" spans="2:15" x14ac:dyDescent="0.25">
      <c r="B8" t="s">
        <v>108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/>
      <c r="K8" s="11">
        <v>500000</v>
      </c>
      <c r="L8" s="11">
        <v>500000</v>
      </c>
      <c r="M8" s="11">
        <v>0</v>
      </c>
      <c r="N8" s="11">
        <v>0</v>
      </c>
      <c r="O8" s="12">
        <f t="shared" si="2"/>
        <v>1000000</v>
      </c>
    </row>
    <row r="9" spans="2:15" x14ac:dyDescent="0.25">
      <c r="B9" t="s">
        <v>109</v>
      </c>
      <c r="C9" s="11">
        <f>1000000/6</f>
        <v>166666.66666666666</v>
      </c>
      <c r="D9" s="11">
        <f t="shared" ref="D9:H9" si="3">1000000/6</f>
        <v>166666.66666666666</v>
      </c>
      <c r="E9" s="11">
        <f t="shared" si="3"/>
        <v>166666.66666666666</v>
      </c>
      <c r="F9" s="11">
        <f t="shared" si="3"/>
        <v>166666.66666666666</v>
      </c>
      <c r="G9" s="11">
        <f t="shared" si="3"/>
        <v>166666.66666666666</v>
      </c>
      <c r="H9" s="11">
        <f t="shared" si="3"/>
        <v>166666.66666666666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2">
        <f t="shared" si="2"/>
        <v>999999.99999999988</v>
      </c>
    </row>
    <row r="10" spans="2:15" x14ac:dyDescent="0.25">
      <c r="B10" t="s">
        <v>110</v>
      </c>
      <c r="C10" s="11">
        <v>890000</v>
      </c>
      <c r="D10" s="11">
        <v>800000</v>
      </c>
      <c r="E10" s="11">
        <v>800000</v>
      </c>
      <c r="F10" s="11">
        <v>625000</v>
      </c>
      <c r="G10" s="11">
        <v>620000</v>
      </c>
      <c r="H10" s="11">
        <v>620000</v>
      </c>
      <c r="I10" s="11">
        <v>620000</v>
      </c>
      <c r="J10" s="11">
        <v>625000</v>
      </c>
      <c r="K10" s="11">
        <v>905000</v>
      </c>
      <c r="L10" s="11">
        <v>905000</v>
      </c>
      <c r="M10" s="11">
        <v>970000</v>
      </c>
      <c r="N10" s="11">
        <v>620000</v>
      </c>
      <c r="O10" s="12">
        <f t="shared" si="2"/>
        <v>9000000</v>
      </c>
    </row>
    <row r="11" spans="2:15" x14ac:dyDescent="0.25">
      <c r="B11" s="13" t="s">
        <v>39</v>
      </c>
      <c r="C11" s="12">
        <f>SUM(C3:C10)</f>
        <v>2727596.0700000003</v>
      </c>
      <c r="D11" s="12">
        <f t="shared" ref="D11:N11" si="4">SUM(D3:D10)</f>
        <v>2055803.07</v>
      </c>
      <c r="E11" s="12">
        <f t="shared" si="4"/>
        <v>3318692.7365999999</v>
      </c>
      <c r="F11" s="12">
        <f t="shared" si="4"/>
        <v>2061531.07</v>
      </c>
      <c r="G11" s="12">
        <f t="shared" si="4"/>
        <v>2054945.07</v>
      </c>
      <c r="H11" s="12">
        <f t="shared" si="4"/>
        <v>2402393.0700000003</v>
      </c>
      <c r="I11" s="12">
        <f t="shared" si="4"/>
        <v>1720673.0699999998</v>
      </c>
      <c r="J11" s="12">
        <f t="shared" si="4"/>
        <v>1750673.0699999998</v>
      </c>
      <c r="K11" s="12">
        <f t="shared" si="4"/>
        <v>4013710.7365999999</v>
      </c>
      <c r="L11" s="12">
        <f t="shared" si="4"/>
        <v>2750803.07</v>
      </c>
      <c r="M11" s="12">
        <f t="shared" si="4"/>
        <v>3373764.7365999999</v>
      </c>
      <c r="N11" s="12">
        <f t="shared" si="4"/>
        <v>1715673.0699999998</v>
      </c>
      <c r="O11" s="12">
        <f t="shared" si="2"/>
        <v>29946258.839800004</v>
      </c>
    </row>
    <row r="13" spans="2:15" x14ac:dyDescent="0.25">
      <c r="B13" s="20" t="s">
        <v>44</v>
      </c>
      <c r="C13" s="20" t="s">
        <v>40</v>
      </c>
      <c r="O13"/>
    </row>
    <row r="14" spans="2:15" x14ac:dyDescent="0.25">
      <c r="B14" s="1" t="str">
        <f t="shared" ref="B14:B21" si="5">B3</f>
        <v>Magazines</v>
      </c>
      <c r="C14" s="1">
        <v>5</v>
      </c>
      <c r="O14"/>
    </row>
    <row r="15" spans="2:15" x14ac:dyDescent="0.25">
      <c r="B15" s="1" t="str">
        <f t="shared" si="5"/>
        <v>Local Newspaper</v>
      </c>
      <c r="C15" s="1">
        <v>5</v>
      </c>
      <c r="O15"/>
    </row>
    <row r="16" spans="2:15" x14ac:dyDescent="0.25">
      <c r="B16" s="1" t="str">
        <f t="shared" si="5"/>
        <v>Social</v>
      </c>
      <c r="C16" s="1">
        <v>5</v>
      </c>
      <c r="O16"/>
    </row>
    <row r="17" spans="2:19" x14ac:dyDescent="0.25">
      <c r="B17" s="1" t="str">
        <f t="shared" si="5"/>
        <v>In-office</v>
      </c>
      <c r="C17" s="1">
        <v>5</v>
      </c>
      <c r="O17"/>
    </row>
    <row r="18" spans="2:19" x14ac:dyDescent="0.25">
      <c r="B18" s="1" t="str">
        <f t="shared" si="5"/>
        <v>Display/Mobile</v>
      </c>
      <c r="C18" s="1">
        <v>5</v>
      </c>
      <c r="O18"/>
    </row>
    <row r="19" spans="2:19" x14ac:dyDescent="0.25">
      <c r="B19" s="1" t="str">
        <f t="shared" si="5"/>
        <v>Email</v>
      </c>
      <c r="C19" s="1">
        <v>5</v>
      </c>
      <c r="O19"/>
    </row>
    <row r="20" spans="2:19" x14ac:dyDescent="0.25">
      <c r="B20" s="1" t="str">
        <f t="shared" si="5"/>
        <v>Online Video</v>
      </c>
      <c r="C20" s="1">
        <v>5</v>
      </c>
      <c r="O20"/>
    </row>
    <row r="21" spans="2:19" x14ac:dyDescent="0.25">
      <c r="B21" s="1" t="str">
        <f t="shared" si="5"/>
        <v>Search</v>
      </c>
      <c r="C21" s="1">
        <v>5</v>
      </c>
      <c r="O21"/>
    </row>
    <row r="22" spans="2:19" x14ac:dyDescent="0.25">
      <c r="B22" s="19" t="s">
        <v>39</v>
      </c>
      <c r="C22" s="19">
        <v>5</v>
      </c>
    </row>
    <row r="24" spans="2:19" x14ac:dyDescent="0.25">
      <c r="B24" s="18" t="s">
        <v>42</v>
      </c>
      <c r="C24" s="1" t="s">
        <v>27</v>
      </c>
      <c r="D24" s="1" t="s">
        <v>28</v>
      </c>
      <c r="E24" s="1" t="s">
        <v>29</v>
      </c>
      <c r="F24" s="1" t="s">
        <v>30</v>
      </c>
      <c r="G24" s="1" t="s">
        <v>31</v>
      </c>
      <c r="H24" s="1" t="s">
        <v>32</v>
      </c>
      <c r="I24" s="1" t="s">
        <v>33</v>
      </c>
      <c r="J24" s="1" t="s">
        <v>34</v>
      </c>
      <c r="K24" s="1" t="s">
        <v>35</v>
      </c>
      <c r="L24" s="1" t="s">
        <v>36</v>
      </c>
      <c r="M24" s="1" t="s">
        <v>37</v>
      </c>
      <c r="N24" s="1" t="s">
        <v>38</v>
      </c>
      <c r="O24" s="1" t="s">
        <v>39</v>
      </c>
      <c r="S24" s="4"/>
    </row>
    <row r="25" spans="2:19" x14ac:dyDescent="0.25">
      <c r="B25" s="1" t="str">
        <f t="shared" ref="B25:B27" si="6">B14</f>
        <v>Magazines</v>
      </c>
      <c r="C25" s="11">
        <f>C3*$C14*(1-Inputs!$C$5)</f>
        <v>0</v>
      </c>
      <c r="D25" s="11">
        <f>D3*$C14*(1-Inputs!$C$5)</f>
        <v>518896.5</v>
      </c>
      <c r="E25" s="11">
        <f>E3*$C14*(1-Inputs!$C$5)</f>
        <v>3196607.4</v>
      </c>
      <c r="F25" s="11">
        <f>F3*$C14*(1-Inputs!$C$5)</f>
        <v>261866.9</v>
      </c>
      <c r="G25" s="11">
        <f>G3*$C14*(1-Inputs!$C$5)</f>
        <v>257029.6</v>
      </c>
      <c r="H25" s="11">
        <f>H3*$C14*(1-Inputs!$C$5)</f>
        <v>1316746</v>
      </c>
      <c r="I25" s="11">
        <f>I3*$C14*(1-Inputs!$C$5)</f>
        <v>0</v>
      </c>
      <c r="J25" s="11">
        <f>J3*$C14*(1-Inputs!$C$5)</f>
        <v>0</v>
      </c>
      <c r="K25" s="11">
        <f>K3*$C14*(1-Inputs!$C$5)</f>
        <v>3196662.3</v>
      </c>
      <c r="L25" s="11">
        <f>L3*$C14*(1-Inputs!$C$5)</f>
        <v>518896.5</v>
      </c>
      <c r="M25" s="11">
        <f>M3*$C14*(1-Inputs!$C$5)</f>
        <v>2297077</v>
      </c>
      <c r="N25" s="11">
        <f>N3*$C14*(1-Inputs!$C$5)</f>
        <v>0</v>
      </c>
      <c r="O25" s="12">
        <f t="shared" ref="O25:O27" si="7">SUM(C25:N25)</f>
        <v>11563782.199999999</v>
      </c>
      <c r="S25" s="4"/>
    </row>
    <row r="26" spans="2:19" x14ac:dyDescent="0.25">
      <c r="B26" s="1" t="str">
        <f t="shared" si="6"/>
        <v>Local Newspaper</v>
      </c>
      <c r="C26" s="11">
        <f>C4*$C15*(1-Inputs!$C$5)</f>
        <v>0</v>
      </c>
      <c r="D26" s="11">
        <f>D4*$C15*(1-Inputs!$C$5)</f>
        <v>0</v>
      </c>
      <c r="E26" s="11">
        <f>E4*$C15*(1-Inputs!$C$5)</f>
        <v>1174102.5831299999</v>
      </c>
      <c r="F26" s="11">
        <f>F4*$C15*(1-Inputs!$C$5)</f>
        <v>0</v>
      </c>
      <c r="G26" s="11">
        <f>G4*$C15*(1-Inputs!$C$5)</f>
        <v>0</v>
      </c>
      <c r="H26" s="11">
        <f>H4*$C15*(1-Inputs!$C$5)</f>
        <v>0</v>
      </c>
      <c r="I26" s="11">
        <f>I4*$C15*(1-Inputs!$C$5)</f>
        <v>0</v>
      </c>
      <c r="J26" s="11">
        <f>J4*$C15*(1-Inputs!$C$5)</f>
        <v>0</v>
      </c>
      <c r="K26" s="11">
        <f>K4*$C15*(1-Inputs!$C$5)</f>
        <v>1174102.5831299999</v>
      </c>
      <c r="L26" s="11">
        <f>L4*$C15*(1-Inputs!$C$5)</f>
        <v>0</v>
      </c>
      <c r="M26" s="11">
        <f>M4*$C15*(1-Inputs!$C$5)</f>
        <v>1174102.5831299999</v>
      </c>
      <c r="N26" s="11">
        <f>N4*$C15*(1-Inputs!$C$5)</f>
        <v>0</v>
      </c>
      <c r="O26" s="12">
        <f t="shared" si="7"/>
        <v>3522307.7493899995</v>
      </c>
      <c r="S26" s="4"/>
    </row>
    <row r="27" spans="2:19" x14ac:dyDescent="0.25">
      <c r="B27" s="1" t="str">
        <f t="shared" si="6"/>
        <v>Social</v>
      </c>
      <c r="C27" s="11">
        <f>C5*$C16*(1-Inputs!$C$5)</f>
        <v>254166.66666666663</v>
      </c>
      <c r="D27" s="11">
        <f>D5*$C16*(1-Inputs!$C$5)</f>
        <v>254166.66666666663</v>
      </c>
      <c r="E27" s="11">
        <f>E5*$C16*(1-Inputs!$C$5)</f>
        <v>254166.66666666663</v>
      </c>
      <c r="F27" s="11">
        <f>F5*$C16*(1-Inputs!$C$5)</f>
        <v>254166.66666666663</v>
      </c>
      <c r="G27" s="11">
        <f>G5*$C16*(1-Inputs!$C$5)</f>
        <v>254166.66666666663</v>
      </c>
      <c r="H27" s="11">
        <f>H5*$C16*(1-Inputs!$C$5)</f>
        <v>254166.66666666663</v>
      </c>
      <c r="I27" s="11">
        <f>I5*$C16*(1-Inputs!$C$5)</f>
        <v>0</v>
      </c>
      <c r="J27" s="11">
        <f>J5*$C16*(1-Inputs!$C$5)</f>
        <v>0</v>
      </c>
      <c r="K27" s="11">
        <f>K5*$C16*(1-Inputs!$C$5)</f>
        <v>0</v>
      </c>
      <c r="L27" s="11">
        <f>L5*$C16*(1-Inputs!$C$5)</f>
        <v>0</v>
      </c>
      <c r="M27" s="11">
        <f>M5*$C16*(1-Inputs!$C$5)</f>
        <v>0</v>
      </c>
      <c r="N27" s="11">
        <f>N5*$C16*(1-Inputs!$C$5)</f>
        <v>0</v>
      </c>
      <c r="O27" s="12">
        <f t="shared" si="7"/>
        <v>1524999.9999999995</v>
      </c>
      <c r="S27" s="4"/>
    </row>
    <row r="28" spans="2:19" x14ac:dyDescent="0.25">
      <c r="B28" s="1" t="str">
        <f>B17</f>
        <v>In-office</v>
      </c>
      <c r="C28" s="11">
        <f>C6*$C17*(1-Inputs!$C$5)</f>
        <v>3957668.0135000004</v>
      </c>
      <c r="D28" s="11">
        <f>D6*$C17*(1-Inputs!$C$5)</f>
        <v>1664302.8634999997</v>
      </c>
      <c r="E28" s="11">
        <f>E6*$C17*(1-Inputs!$C$5)</f>
        <v>1664302.8634999997</v>
      </c>
      <c r="F28" s="11">
        <f>F6*$C17*(1-Inputs!$C$5)</f>
        <v>2579302.8634999995</v>
      </c>
      <c r="G28" s="11">
        <f>G6*$C17*(1-Inputs!$C$5)</f>
        <v>2579302.8634999995</v>
      </c>
      <c r="H28" s="11">
        <f>H6*$C17*(1-Inputs!$C$5)</f>
        <v>2579302.8634999995</v>
      </c>
      <c r="I28" s="11">
        <f>I6*$C17*(1-Inputs!$C$5)</f>
        <v>2579302.8634999995</v>
      </c>
      <c r="J28" s="11">
        <f>J6*$C17*(1-Inputs!$C$5)</f>
        <v>2579302.8634999995</v>
      </c>
      <c r="K28" s="11">
        <f>K6*$C17*(1-Inputs!$C$5)</f>
        <v>2579302.8634999995</v>
      </c>
      <c r="L28" s="11">
        <f>L6*$C17*(1-Inputs!$C$5)</f>
        <v>2579302.8634999995</v>
      </c>
      <c r="M28" s="11">
        <f>M6*$C17*(1-Inputs!$C$5)</f>
        <v>2579302.8634999995</v>
      </c>
      <c r="N28" s="11">
        <f>N6*$C17*(1-Inputs!$C$5)</f>
        <v>2579302.8634999995</v>
      </c>
      <c r="O28" s="12">
        <f>SUM(C28:N28)</f>
        <v>30499999.511999995</v>
      </c>
      <c r="S28" s="4"/>
    </row>
    <row r="29" spans="2:19" x14ac:dyDescent="0.25">
      <c r="B29" s="1" t="str">
        <f>B18</f>
        <v>Display/Mobile</v>
      </c>
      <c r="C29" s="11">
        <f>C7*$C18*(1-Inputs!$C$5)</f>
        <v>884500</v>
      </c>
      <c r="D29" s="11">
        <f>D7*$C18*(1-Inputs!$C$5)</f>
        <v>884500</v>
      </c>
      <c r="E29" s="11">
        <f>E7*$C18*(1-Inputs!$C$5)</f>
        <v>884500</v>
      </c>
      <c r="F29" s="11">
        <f>F7*$C18*(1-Inputs!$C$5)</f>
        <v>777750</v>
      </c>
      <c r="G29" s="11">
        <f>G7*$C18*(1-Inputs!$C$5)</f>
        <v>777750</v>
      </c>
      <c r="H29" s="11">
        <f>H7*$C18*(1-Inputs!$C$5)</f>
        <v>777750</v>
      </c>
      <c r="I29" s="11">
        <f>I7*$C18*(1-Inputs!$C$5)</f>
        <v>777750</v>
      </c>
      <c r="J29" s="11">
        <f>J7*$C18*(1-Inputs!$C$5)</f>
        <v>854000</v>
      </c>
      <c r="K29" s="11">
        <f>K7*$C18*(1-Inputs!$C$5)</f>
        <v>1006500</v>
      </c>
      <c r="L29" s="11">
        <f>L7*$C18*(1-Inputs!$C$5)</f>
        <v>1006500</v>
      </c>
      <c r="M29" s="11">
        <f>M7*$C18*(1-Inputs!$C$5)</f>
        <v>1281000</v>
      </c>
      <c r="N29" s="11">
        <f>N7*$C18*(1-Inputs!$C$5)</f>
        <v>762500</v>
      </c>
      <c r="O29" s="12">
        <f t="shared" ref="O29:O33" si="8">SUM(C29:N29)</f>
        <v>10675000</v>
      </c>
      <c r="S29" s="4"/>
    </row>
    <row r="30" spans="2:19" x14ac:dyDescent="0.25">
      <c r="B30" s="1" t="str">
        <f>B19</f>
        <v>Email</v>
      </c>
      <c r="C30" s="11">
        <f>C8*$C19*(1-Inputs!$C$5)</f>
        <v>0</v>
      </c>
      <c r="D30" s="11">
        <f>D8*$C19*(1-Inputs!$C$5)</f>
        <v>0</v>
      </c>
      <c r="E30" s="11">
        <f>E8*$C19*(1-Inputs!$C$5)</f>
        <v>0</v>
      </c>
      <c r="F30" s="11">
        <f>F8*$C19*(1-Inputs!$C$5)</f>
        <v>0</v>
      </c>
      <c r="G30" s="11">
        <f>G8*$C19*(1-Inputs!$C$5)</f>
        <v>0</v>
      </c>
      <c r="H30" s="11">
        <f>H8*$C19*(1-Inputs!$C$5)</f>
        <v>0</v>
      </c>
      <c r="I30" s="11">
        <f>I8*$C19*(1-Inputs!$C$5)</f>
        <v>0</v>
      </c>
      <c r="J30" s="11">
        <f>J8*$C19*(1-Inputs!$C$5)</f>
        <v>0</v>
      </c>
      <c r="K30" s="11">
        <f>K8*$C19*(1-Inputs!$C$5)</f>
        <v>1525000</v>
      </c>
      <c r="L30" s="11">
        <f>L8*$C19*(1-Inputs!$C$5)</f>
        <v>1525000</v>
      </c>
      <c r="M30" s="11">
        <f>M8*$C19*(1-Inputs!$C$5)</f>
        <v>0</v>
      </c>
      <c r="N30" s="11">
        <f>N8*$C19*(1-Inputs!$C$5)</f>
        <v>0</v>
      </c>
      <c r="O30" s="12">
        <f t="shared" si="8"/>
        <v>3050000</v>
      </c>
      <c r="S30" s="4"/>
    </row>
    <row r="31" spans="2:19" x14ac:dyDescent="0.25">
      <c r="B31" s="1" t="str">
        <f>B20</f>
        <v>Online Video</v>
      </c>
      <c r="C31" s="11">
        <f>C9*$C20*(1-Inputs!$C$5)</f>
        <v>508333.33333333326</v>
      </c>
      <c r="D31" s="11">
        <f>D9*$C20*(1-Inputs!$C$5)</f>
        <v>508333.33333333326</v>
      </c>
      <c r="E31" s="11">
        <f>E9*$C20*(1-Inputs!$C$5)</f>
        <v>508333.33333333326</v>
      </c>
      <c r="F31" s="11">
        <f>F9*$C20*(1-Inputs!$C$5)</f>
        <v>508333.33333333326</v>
      </c>
      <c r="G31" s="11">
        <f>G9*$C20*(1-Inputs!$C$5)</f>
        <v>508333.33333333326</v>
      </c>
      <c r="H31" s="11">
        <f>H9*$C20*(1-Inputs!$C$5)</f>
        <v>508333.33333333326</v>
      </c>
      <c r="I31" s="11">
        <f>I9*$C20*(1-Inputs!$C$5)</f>
        <v>0</v>
      </c>
      <c r="J31" s="11">
        <f>J9*$C20*(1-Inputs!$C$5)</f>
        <v>0</v>
      </c>
      <c r="K31" s="11">
        <f>K9*$C20*(1-Inputs!$C$5)</f>
        <v>0</v>
      </c>
      <c r="L31" s="11">
        <f>L9*$C20*(1-Inputs!$C$5)</f>
        <v>0</v>
      </c>
      <c r="M31" s="11">
        <f>M9*$C20*(1-Inputs!$C$5)</f>
        <v>0</v>
      </c>
      <c r="N31" s="11">
        <f>N9*$C20*(1-Inputs!$C$5)</f>
        <v>0</v>
      </c>
      <c r="O31" s="12">
        <f t="shared" si="8"/>
        <v>3049999.9999999991</v>
      </c>
      <c r="S31" s="4"/>
    </row>
    <row r="32" spans="2:19" x14ac:dyDescent="0.25">
      <c r="B32" s="1" t="str">
        <f>B21</f>
        <v>Search</v>
      </c>
      <c r="C32" s="11">
        <f>C10*$C21*(1-Inputs!$C$5)</f>
        <v>2714500</v>
      </c>
      <c r="D32" s="11">
        <f>D10*$C21*(1-Inputs!$C$5)</f>
        <v>2440000</v>
      </c>
      <c r="E32" s="11">
        <f>E10*$C21*(1-Inputs!$C$5)</f>
        <v>2440000</v>
      </c>
      <c r="F32" s="11">
        <f>F10*$C21*(1-Inputs!$C$5)</f>
        <v>1906250</v>
      </c>
      <c r="G32" s="11">
        <f>G10*$C21*(1-Inputs!$C$5)</f>
        <v>1891000</v>
      </c>
      <c r="H32" s="11">
        <f>H10*$C21*(1-Inputs!$C$5)</f>
        <v>1891000</v>
      </c>
      <c r="I32" s="11">
        <f>I10*$C21*(1-Inputs!$C$5)</f>
        <v>1891000</v>
      </c>
      <c r="J32" s="11">
        <f>J10*$C21*(1-Inputs!$C$5)</f>
        <v>1906250</v>
      </c>
      <c r="K32" s="11">
        <f>K10*$C21*(1-Inputs!$C$5)</f>
        <v>2760250</v>
      </c>
      <c r="L32" s="11">
        <f>L10*$C21*(1-Inputs!$C$5)</f>
        <v>2760250</v>
      </c>
      <c r="M32" s="11">
        <f>M10*$C21*(1-Inputs!$C$5)</f>
        <v>2958500</v>
      </c>
      <c r="N32" s="11">
        <f>N10*$C21*(1-Inputs!$C$5)</f>
        <v>1891000</v>
      </c>
      <c r="O32" s="12">
        <f t="shared" si="8"/>
        <v>27450000</v>
      </c>
      <c r="S32" s="4"/>
    </row>
    <row r="33" spans="2:21" x14ac:dyDescent="0.25">
      <c r="B33" s="19" t="s">
        <v>39</v>
      </c>
      <c r="C33" s="12">
        <f>SUM(C25:C32)</f>
        <v>8319168.0135000004</v>
      </c>
      <c r="D33" s="12">
        <f t="shared" ref="D33:N33" si="9">SUM(D25:D32)</f>
        <v>6270199.3635</v>
      </c>
      <c r="E33" s="12">
        <f t="shared" si="9"/>
        <v>10122012.84663</v>
      </c>
      <c r="F33" s="12">
        <f t="shared" si="9"/>
        <v>6287669.7634999994</v>
      </c>
      <c r="G33" s="12">
        <f t="shared" si="9"/>
        <v>6267582.4634999996</v>
      </c>
      <c r="H33" s="12">
        <f t="shared" si="9"/>
        <v>7327298.863499999</v>
      </c>
      <c r="I33" s="12">
        <f t="shared" si="9"/>
        <v>5248052.863499999</v>
      </c>
      <c r="J33" s="12">
        <f t="shared" si="9"/>
        <v>5339552.863499999</v>
      </c>
      <c r="K33" s="12">
        <f t="shared" si="9"/>
        <v>12241817.74663</v>
      </c>
      <c r="L33" s="12">
        <f t="shared" si="9"/>
        <v>8389949.363499999</v>
      </c>
      <c r="M33" s="12">
        <f t="shared" si="9"/>
        <v>10289982.446629999</v>
      </c>
      <c r="N33" s="12">
        <f t="shared" si="9"/>
        <v>5232802.863499999</v>
      </c>
      <c r="O33" s="12">
        <f t="shared" si="8"/>
        <v>91336089.461390004</v>
      </c>
      <c r="S33" s="4"/>
    </row>
    <row r="34" spans="2:2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S34" s="4"/>
    </row>
    <row r="35" spans="2:21" x14ac:dyDescent="0.25">
      <c r="B35" s="18" t="s">
        <v>43</v>
      </c>
      <c r="C35" s="1" t="s">
        <v>27</v>
      </c>
      <c r="D35" s="1" t="s">
        <v>28</v>
      </c>
      <c r="E35" s="1" t="s">
        <v>29</v>
      </c>
      <c r="F35" s="1" t="s">
        <v>30</v>
      </c>
      <c r="G35" s="1" t="s">
        <v>31</v>
      </c>
      <c r="H35" s="1" t="s">
        <v>32</v>
      </c>
      <c r="I35" s="1" t="s">
        <v>33</v>
      </c>
      <c r="J35" s="1" t="s">
        <v>34</v>
      </c>
      <c r="K35" s="1" t="s">
        <v>35</v>
      </c>
      <c r="L35" s="1" t="s">
        <v>36</v>
      </c>
      <c r="M35" s="1" t="s">
        <v>37</v>
      </c>
      <c r="N35" s="1" t="s">
        <v>38</v>
      </c>
      <c r="O35" s="1" t="s">
        <v>39</v>
      </c>
      <c r="S35" s="4"/>
    </row>
    <row r="36" spans="2:21" x14ac:dyDescent="0.25">
      <c r="B36" s="1" t="str">
        <f t="shared" ref="B36:B38" si="10">B25</f>
        <v>Magazines</v>
      </c>
      <c r="C36" s="17">
        <f>C25/Inputs!$C$6</f>
        <v>0</v>
      </c>
      <c r="D36" s="17">
        <f>D25/Inputs!$C$6</f>
        <v>386.69405941199636</v>
      </c>
      <c r="E36" s="17">
        <f>E25/Inputs!$C$6</f>
        <v>2382.188147062906</v>
      </c>
      <c r="F36" s="17">
        <f>F25/Inputs!$C$6</f>
        <v>195.14946542641027</v>
      </c>
      <c r="G36" s="17">
        <f>G25/Inputs!$C$6</f>
        <v>191.54459398558606</v>
      </c>
      <c r="H36" s="17">
        <f>H25/Inputs!$C$6</f>
        <v>981.27055386673169</v>
      </c>
      <c r="I36" s="17">
        <f>I25/Inputs!$C$6</f>
        <v>0</v>
      </c>
      <c r="J36" s="17">
        <f>J25/Inputs!$C$6</f>
        <v>0</v>
      </c>
      <c r="K36" s="17">
        <f>K25/Inputs!$C$6</f>
        <v>2382.2290598535333</v>
      </c>
      <c r="L36" s="17">
        <f>L25/Inputs!$C$6</f>
        <v>386.69405941199636</v>
      </c>
      <c r="M36" s="17">
        <f>M25/Inputs!$C$6</f>
        <v>1711.8366185008579</v>
      </c>
      <c r="N36" s="17">
        <f>N25/Inputs!$C$6</f>
        <v>0</v>
      </c>
      <c r="O36" s="15">
        <f t="shared" ref="O36:O38" si="11">SUM(C36:N36)</f>
        <v>8617.6065575200173</v>
      </c>
      <c r="S36" s="4"/>
    </row>
    <row r="37" spans="2:21" x14ac:dyDescent="0.25">
      <c r="B37" s="1" t="str">
        <f t="shared" si="10"/>
        <v>Local Newspaper</v>
      </c>
      <c r="C37" s="17">
        <f>C26/Inputs!$C$6</f>
        <v>0</v>
      </c>
      <c r="D37" s="17">
        <f>D26/Inputs!$C$6</f>
        <v>0</v>
      </c>
      <c r="E37" s="17">
        <f>E26/Inputs!$C$6</f>
        <v>874.969274290057</v>
      </c>
      <c r="F37" s="17">
        <f>F26/Inputs!$C$6</f>
        <v>0</v>
      </c>
      <c r="G37" s="17">
        <f>G26/Inputs!$C$6</f>
        <v>0</v>
      </c>
      <c r="H37" s="17">
        <f>H26/Inputs!$C$6</f>
        <v>0</v>
      </c>
      <c r="I37" s="17">
        <f>I26/Inputs!$C$6</f>
        <v>0</v>
      </c>
      <c r="J37" s="17">
        <f>J26/Inputs!$C$6</f>
        <v>0</v>
      </c>
      <c r="K37" s="17">
        <f>K26/Inputs!$C$6</f>
        <v>874.969274290057</v>
      </c>
      <c r="L37" s="17">
        <f>L26/Inputs!$C$6</f>
        <v>0</v>
      </c>
      <c r="M37" s="17">
        <f>M26/Inputs!$C$6</f>
        <v>874.969274290057</v>
      </c>
      <c r="N37" s="17">
        <f>N26/Inputs!$C$6</f>
        <v>0</v>
      </c>
      <c r="O37" s="15">
        <f t="shared" si="11"/>
        <v>2624.907822870171</v>
      </c>
      <c r="S37" s="4"/>
    </row>
    <row r="38" spans="2:21" x14ac:dyDescent="0.25">
      <c r="B38" s="1" t="str">
        <f t="shared" si="10"/>
        <v>Social</v>
      </c>
      <c r="C38" s="17">
        <f>C27/Inputs!$C$6</f>
        <v>189.41106771880146</v>
      </c>
      <c r="D38" s="17">
        <f>D27/Inputs!$C$6</f>
        <v>189.41106771880146</v>
      </c>
      <c r="E38" s="17">
        <f>E27/Inputs!$C$6</f>
        <v>189.41106771880146</v>
      </c>
      <c r="F38" s="17">
        <f>F27/Inputs!$C$6</f>
        <v>189.41106771880146</v>
      </c>
      <c r="G38" s="17">
        <f>G27/Inputs!$C$6</f>
        <v>189.41106771880146</v>
      </c>
      <c r="H38" s="17">
        <f>H27/Inputs!$C$6</f>
        <v>189.41106771880146</v>
      </c>
      <c r="I38" s="17">
        <f>I27/Inputs!$C$6</f>
        <v>0</v>
      </c>
      <c r="J38" s="17">
        <f>J27/Inputs!$C$6</f>
        <v>0</v>
      </c>
      <c r="K38" s="17">
        <f>K27/Inputs!$C$6</f>
        <v>0</v>
      </c>
      <c r="L38" s="17">
        <f>L27/Inputs!$C$6</f>
        <v>0</v>
      </c>
      <c r="M38" s="17">
        <f>M27/Inputs!$C$6</f>
        <v>0</v>
      </c>
      <c r="N38" s="17">
        <f>N27/Inputs!$C$6</f>
        <v>0</v>
      </c>
      <c r="O38" s="15">
        <f t="shared" si="11"/>
        <v>1136.4664063128087</v>
      </c>
      <c r="S38" s="4"/>
    </row>
    <row r="39" spans="2:21" x14ac:dyDescent="0.25">
      <c r="B39" s="1" t="str">
        <f>B28</f>
        <v>In-office</v>
      </c>
      <c r="C39" s="17">
        <f>C28/Inputs!$C$6</f>
        <v>2949.3486850370482</v>
      </c>
      <c r="D39" s="17">
        <f>D28/Inputs!$C$6</f>
        <v>1240.2782257691554</v>
      </c>
      <c r="E39" s="17">
        <f>E28/Inputs!$C$6</f>
        <v>1240.2782257691554</v>
      </c>
      <c r="F39" s="17">
        <f>F28/Inputs!$C$6</f>
        <v>1922.1580695568405</v>
      </c>
      <c r="G39" s="17">
        <f>G28/Inputs!$C$6</f>
        <v>1922.1580695568405</v>
      </c>
      <c r="H39" s="17">
        <f>H28/Inputs!$C$6</f>
        <v>1922.1580695568405</v>
      </c>
      <c r="I39" s="17">
        <f>I28/Inputs!$C$6</f>
        <v>1922.1580695568405</v>
      </c>
      <c r="J39" s="17">
        <f>J28/Inputs!$C$6</f>
        <v>1922.1580695568405</v>
      </c>
      <c r="K39" s="17">
        <f>K28/Inputs!$C$6</f>
        <v>1922.1580695568405</v>
      </c>
      <c r="L39" s="17">
        <f>L28/Inputs!$C$6</f>
        <v>1922.1580695568405</v>
      </c>
      <c r="M39" s="17">
        <f>M28/Inputs!$C$6</f>
        <v>1922.1580695568405</v>
      </c>
      <c r="N39" s="17">
        <f>N28/Inputs!$C$6</f>
        <v>1922.1580695568405</v>
      </c>
      <c r="O39" s="15">
        <f>SUM(C39:N39)</f>
        <v>22729.327762586927</v>
      </c>
      <c r="S39" s="4"/>
    </row>
    <row r="40" spans="2:21" x14ac:dyDescent="0.25">
      <c r="B40" s="1" t="str">
        <f>B29</f>
        <v>Display/Mobile</v>
      </c>
      <c r="C40" s="17">
        <f>C29/Inputs!$C$6</f>
        <v>659.15051566142915</v>
      </c>
      <c r="D40" s="17">
        <f>D29/Inputs!$C$6</f>
        <v>659.15051566142915</v>
      </c>
      <c r="E40" s="17">
        <f>E29/Inputs!$C$6</f>
        <v>659.15051566142915</v>
      </c>
      <c r="F40" s="17">
        <f>F29/Inputs!$C$6</f>
        <v>579.59786721953253</v>
      </c>
      <c r="G40" s="17">
        <f>G29/Inputs!$C$6</f>
        <v>579.59786721953253</v>
      </c>
      <c r="H40" s="17">
        <f>H29/Inputs!$C$6</f>
        <v>579.59786721953253</v>
      </c>
      <c r="I40" s="17">
        <f>I29/Inputs!$C$6</f>
        <v>579.59786721953253</v>
      </c>
      <c r="J40" s="17">
        <f>J29/Inputs!$C$6</f>
        <v>636.42118753517298</v>
      </c>
      <c r="K40" s="17">
        <f>K29/Inputs!$C$6</f>
        <v>750.06782816645386</v>
      </c>
      <c r="L40" s="17">
        <f>L29/Inputs!$C$6</f>
        <v>750.06782816645386</v>
      </c>
      <c r="M40" s="17">
        <f>M29/Inputs!$C$6</f>
        <v>954.63178130275946</v>
      </c>
      <c r="N40" s="17">
        <f>N29/Inputs!$C$6</f>
        <v>568.23320315640444</v>
      </c>
      <c r="O40" s="15">
        <f t="shared" ref="O40:O44" si="12">SUM(C40:N40)</f>
        <v>7955.2648441896627</v>
      </c>
    </row>
    <row r="41" spans="2:21" x14ac:dyDescent="0.25">
      <c r="B41" s="1" t="str">
        <f>B30</f>
        <v>Email</v>
      </c>
      <c r="C41" s="17">
        <f>C30/Inputs!$C$6</f>
        <v>0</v>
      </c>
      <c r="D41" s="17">
        <f>D30/Inputs!$C$6</f>
        <v>0</v>
      </c>
      <c r="E41" s="17">
        <f>E30/Inputs!$C$6</f>
        <v>0</v>
      </c>
      <c r="F41" s="17">
        <f>F30/Inputs!$C$6</f>
        <v>0</v>
      </c>
      <c r="G41" s="17">
        <f>G30/Inputs!$C$6</f>
        <v>0</v>
      </c>
      <c r="H41" s="17">
        <f>H30/Inputs!$C$6</f>
        <v>0</v>
      </c>
      <c r="I41" s="17">
        <f>I30/Inputs!$C$6</f>
        <v>0</v>
      </c>
      <c r="J41" s="17">
        <f>J30/Inputs!$C$6</f>
        <v>0</v>
      </c>
      <c r="K41" s="17">
        <f>K30/Inputs!$C$6</f>
        <v>1136.4664063128089</v>
      </c>
      <c r="L41" s="17">
        <f>L30/Inputs!$C$6</f>
        <v>1136.4664063128089</v>
      </c>
      <c r="M41" s="17">
        <f>M30/Inputs!$C$6</f>
        <v>0</v>
      </c>
      <c r="N41" s="17">
        <f>N30/Inputs!$C$6</f>
        <v>0</v>
      </c>
      <c r="O41" s="15">
        <f t="shared" si="12"/>
        <v>2272.9328126256178</v>
      </c>
    </row>
    <row r="42" spans="2:21" x14ac:dyDescent="0.25">
      <c r="B42" s="1" t="str">
        <f>B31</f>
        <v>Online Video</v>
      </c>
      <c r="C42" s="17">
        <f>C31/Inputs!$C$6</f>
        <v>378.82213543760292</v>
      </c>
      <c r="D42" s="17">
        <f>D31/Inputs!$C$6</f>
        <v>378.82213543760292</v>
      </c>
      <c r="E42" s="17">
        <f>E31/Inputs!$C$6</f>
        <v>378.82213543760292</v>
      </c>
      <c r="F42" s="17">
        <f>F31/Inputs!$C$6</f>
        <v>378.82213543760292</v>
      </c>
      <c r="G42" s="17">
        <f>G31/Inputs!$C$6</f>
        <v>378.82213543760292</v>
      </c>
      <c r="H42" s="17">
        <f>H31/Inputs!$C$6</f>
        <v>378.82213543760292</v>
      </c>
      <c r="I42" s="17">
        <f>I31/Inputs!$C$6</f>
        <v>0</v>
      </c>
      <c r="J42" s="17">
        <f>J31/Inputs!$C$6</f>
        <v>0</v>
      </c>
      <c r="K42" s="17">
        <f>K31/Inputs!$C$6</f>
        <v>0</v>
      </c>
      <c r="L42" s="17">
        <f>L31/Inputs!$C$6</f>
        <v>0</v>
      </c>
      <c r="M42" s="17">
        <f>M31/Inputs!$C$6</f>
        <v>0</v>
      </c>
      <c r="N42" s="17">
        <f>N31/Inputs!$C$6</f>
        <v>0</v>
      </c>
      <c r="O42" s="15">
        <f t="shared" si="12"/>
        <v>2272.9328126256173</v>
      </c>
    </row>
    <row r="43" spans="2:21" x14ac:dyDescent="0.25">
      <c r="B43" s="1" t="str">
        <f>B32</f>
        <v>Search</v>
      </c>
      <c r="C43" s="17">
        <f>C32/Inputs!$C$6</f>
        <v>2022.9102032367998</v>
      </c>
      <c r="D43" s="17">
        <f>D32/Inputs!$C$6</f>
        <v>1818.3462501004942</v>
      </c>
      <c r="E43" s="17">
        <f>E32/Inputs!$C$6</f>
        <v>1818.3462501004942</v>
      </c>
      <c r="F43" s="17">
        <f>F32/Inputs!$C$6</f>
        <v>1420.583007891011</v>
      </c>
      <c r="G43" s="17">
        <f>G32/Inputs!$C$6</f>
        <v>1409.218343827883</v>
      </c>
      <c r="H43" s="17">
        <f>H32/Inputs!$C$6</f>
        <v>1409.218343827883</v>
      </c>
      <c r="I43" s="17">
        <f>I32/Inputs!$C$6</f>
        <v>1409.218343827883</v>
      </c>
      <c r="J43" s="17">
        <f>J32/Inputs!$C$6</f>
        <v>1420.583007891011</v>
      </c>
      <c r="K43" s="17">
        <f>K32/Inputs!$C$6</f>
        <v>2057.0041954261842</v>
      </c>
      <c r="L43" s="17">
        <f>L32/Inputs!$C$6</f>
        <v>2057.0041954261842</v>
      </c>
      <c r="M43" s="17">
        <f>M32/Inputs!$C$6</f>
        <v>2204.744828246849</v>
      </c>
      <c r="N43" s="17">
        <f>N32/Inputs!$C$6</f>
        <v>1409.218343827883</v>
      </c>
      <c r="O43" s="15">
        <f t="shared" si="12"/>
        <v>20456.395313630561</v>
      </c>
    </row>
    <row r="44" spans="2:21" x14ac:dyDescent="0.25">
      <c r="B44" s="19" t="s">
        <v>39</v>
      </c>
      <c r="C44" s="15">
        <f>SUM(C36:C43)</f>
        <v>6199.6426070916814</v>
      </c>
      <c r="D44" s="15">
        <f t="shared" ref="D44:N44" si="13">SUM(D36:D43)</f>
        <v>4672.7022540994794</v>
      </c>
      <c r="E44" s="15">
        <f t="shared" si="13"/>
        <v>7543.1656160404464</v>
      </c>
      <c r="F44" s="15">
        <f t="shared" si="13"/>
        <v>4685.7216132501981</v>
      </c>
      <c r="G44" s="15">
        <f t="shared" si="13"/>
        <v>4670.7520777462469</v>
      </c>
      <c r="H44" s="15">
        <f t="shared" si="13"/>
        <v>5460.478037627392</v>
      </c>
      <c r="I44" s="15">
        <f t="shared" si="13"/>
        <v>3910.9742806042559</v>
      </c>
      <c r="J44" s="15">
        <f t="shared" si="13"/>
        <v>3979.1622649830242</v>
      </c>
      <c r="K44" s="15">
        <f t="shared" si="13"/>
        <v>9122.8948336058784</v>
      </c>
      <c r="L44" s="15">
        <f t="shared" si="13"/>
        <v>6252.3905588742846</v>
      </c>
      <c r="M44" s="15">
        <f t="shared" si="13"/>
        <v>7668.3405718973645</v>
      </c>
      <c r="N44" s="15">
        <f t="shared" si="13"/>
        <v>3899.6096165411277</v>
      </c>
      <c r="O44" s="15">
        <f t="shared" si="12"/>
        <v>68065.834332361381</v>
      </c>
    </row>
    <row r="46" spans="2:21" x14ac:dyDescent="0.25">
      <c r="B46" s="1" t="s">
        <v>45</v>
      </c>
      <c r="C46" s="1" t="s">
        <v>27</v>
      </c>
      <c r="D46" s="1" t="s">
        <v>28</v>
      </c>
      <c r="E46" s="1" t="s">
        <v>29</v>
      </c>
      <c r="F46" s="1" t="s">
        <v>30</v>
      </c>
      <c r="G46" s="1" t="s">
        <v>31</v>
      </c>
      <c r="H46" s="1" t="s">
        <v>32</v>
      </c>
      <c r="I46" s="1" t="s">
        <v>33</v>
      </c>
      <c r="J46" s="1" t="s">
        <v>34</v>
      </c>
      <c r="K46" s="1" t="s">
        <v>35</v>
      </c>
      <c r="L46" s="1" t="s">
        <v>36</v>
      </c>
      <c r="M46" s="1" t="s">
        <v>37</v>
      </c>
      <c r="N46" s="1" t="s">
        <v>38</v>
      </c>
      <c r="O46" s="19" t="s">
        <v>39</v>
      </c>
      <c r="Q46" s="24" t="s">
        <v>7</v>
      </c>
      <c r="R46" s="25">
        <v>2014</v>
      </c>
      <c r="S46" s="25">
        <v>2015</v>
      </c>
      <c r="T46" s="25">
        <v>2016</v>
      </c>
      <c r="U46" s="25">
        <v>2017</v>
      </c>
    </row>
    <row r="47" spans="2:21" x14ac:dyDescent="0.25">
      <c r="B47" s="1" t="s">
        <v>46</v>
      </c>
      <c r="C47" s="22">
        <f>C$44*Inputs!$D10</f>
        <v>1815.8332786841065</v>
      </c>
      <c r="D47" s="22">
        <f>D$44*Inputs!$D10</f>
        <v>1368.6028037600713</v>
      </c>
      <c r="E47" s="22">
        <f>E$44*Inputs!$D10</f>
        <v>2209.3420573250451</v>
      </c>
      <c r="F47" s="22">
        <f>F$44*Inputs!$D10</f>
        <v>1372.4160857686136</v>
      </c>
      <c r="G47" s="22">
        <f>G$44*Inputs!$D10</f>
        <v>1368.0316103307191</v>
      </c>
      <c r="H47" s="22">
        <f>H$44*Inputs!$D10</f>
        <v>1599.336988700851</v>
      </c>
      <c r="I47" s="22">
        <f>I$44*Inputs!$D10</f>
        <v>1145.4978457428069</v>
      </c>
      <c r="J47" s="22">
        <f>J$44*Inputs!$D10</f>
        <v>1165.469643971906</v>
      </c>
      <c r="K47" s="22">
        <f>K$44*Inputs!$D10</f>
        <v>2672.0340327114413</v>
      </c>
      <c r="L47" s="22">
        <f>L$44*Inputs!$D10</f>
        <v>1831.2827960675299</v>
      </c>
      <c r="M47" s="22">
        <f>M$44*Inputs!$D10</f>
        <v>2246.0049530608098</v>
      </c>
      <c r="N47" s="22">
        <f>N$44*Inputs!$D10</f>
        <v>1142.1692127046238</v>
      </c>
      <c r="O47" s="16">
        <f>SUM(C47:N47)</f>
        <v>19936.021308828524</v>
      </c>
      <c r="Q47" s="26" t="s">
        <v>27</v>
      </c>
      <c r="R47" s="6">
        <f>C47</f>
        <v>1815.8332786841065</v>
      </c>
      <c r="S47" s="6">
        <f t="shared" ref="S47:S58" si="14">SUM(C59,D58,E57,F56,G55,H54,I53,J52,K51,L50,M49,N48)</f>
        <v>4010.4919186437187</v>
      </c>
      <c r="T47" s="6">
        <f t="shared" ref="T47:T58" si="15">SUM(C71,D70,E69,F68,G67,H66,I65,J64,K63,L62,M61,N60)</f>
        <v>62.66393622880819</v>
      </c>
      <c r="U47" s="6">
        <f>SUM(C83,D82,E81,F80,G79,H78,I77,J76,K75,L74,M73,N72)</f>
        <v>0.9791240035751293</v>
      </c>
    </row>
    <row r="48" spans="2:21" x14ac:dyDescent="0.25">
      <c r="B48" s="1" t="s">
        <v>47</v>
      </c>
      <c r="C48" s="22">
        <f>C$44*Inputs!$D11</f>
        <v>1283.9880248617335</v>
      </c>
      <c r="D48" s="22">
        <f>D$44*Inputs!$D11</f>
        <v>967.74832328966795</v>
      </c>
      <c r="E48" s="22">
        <f>E$44*Inputs!$D11</f>
        <v>1562.2407506951772</v>
      </c>
      <c r="F48" s="22">
        <f>F$44*Inputs!$D11</f>
        <v>970.44472085648499</v>
      </c>
      <c r="G48" s="22">
        <f>G$44*Inputs!$D11</f>
        <v>967.34442854240388</v>
      </c>
      <c r="H48" s="22">
        <f>H$44*Inputs!$D11</f>
        <v>1130.9020301128444</v>
      </c>
      <c r="I48" s="22">
        <f>I$44*Inputs!$D11</f>
        <v>809.98929455932046</v>
      </c>
      <c r="J48" s="22">
        <f>J$44*Inputs!$D11</f>
        <v>824.11148851960581</v>
      </c>
      <c r="K48" s="22">
        <f>K$44*Inputs!$D11</f>
        <v>1889.4133840914969</v>
      </c>
      <c r="L48" s="22">
        <f>L$44*Inputs!$D11</f>
        <v>1294.9124833696117</v>
      </c>
      <c r="M48" s="22">
        <f>M$44*Inputs!$D11</f>
        <v>1588.1653328878717</v>
      </c>
      <c r="N48" s="23">
        <f>N$44*Inputs!$D11</f>
        <v>807.63559556593964</v>
      </c>
      <c r="O48" s="16">
        <f t="shared" ref="O48:O85" si="16">SUM(C48:N48)</f>
        <v>14096.895857352156</v>
      </c>
      <c r="Q48" s="26" t="s">
        <v>28</v>
      </c>
      <c r="R48" s="6">
        <f>SUM(C48,D47)</f>
        <v>2652.5908286218046</v>
      </c>
      <c r="S48" s="6">
        <f t="shared" si="14"/>
        <v>2835.8460315668217</v>
      </c>
      <c r="T48" s="6">
        <f t="shared" si="15"/>
        <v>44.310094243231639</v>
      </c>
      <c r="U48" s="6">
        <f>SUM(C84,D83,E82,F81,G80,H79,I78,J77,K76,L75,M74,N73)</f>
        <v>0.69234522255049546</v>
      </c>
    </row>
    <row r="49" spans="2:33" x14ac:dyDescent="0.25">
      <c r="B49" s="1" t="s">
        <v>48</v>
      </c>
      <c r="C49" s="22">
        <f>C$44*Inputs!$D12</f>
        <v>907.9166393420536</v>
      </c>
      <c r="D49" s="22">
        <f>D$44*Inputs!$D12</f>
        <v>684.30140188003588</v>
      </c>
      <c r="E49" s="22">
        <f>E$44*Inputs!$D12</f>
        <v>1104.671028662523</v>
      </c>
      <c r="F49" s="22">
        <f>F$44*Inputs!$D12</f>
        <v>686.20804288430702</v>
      </c>
      <c r="G49" s="22">
        <f>G$44*Inputs!$D12</f>
        <v>684.01580516535978</v>
      </c>
      <c r="H49" s="22">
        <f>H$44*Inputs!$D12</f>
        <v>799.66849435042582</v>
      </c>
      <c r="I49" s="22">
        <f>I$44*Inputs!$D12</f>
        <v>572.74892287140369</v>
      </c>
      <c r="J49" s="22">
        <f>J$44*Inputs!$D12</f>
        <v>582.7348219859532</v>
      </c>
      <c r="K49" s="22">
        <f>K$44*Inputs!$D12</f>
        <v>1336.0170163557211</v>
      </c>
      <c r="L49" s="22">
        <f>L$44*Inputs!$D12</f>
        <v>915.64139803376531</v>
      </c>
      <c r="M49" s="23">
        <f>M$44*Inputs!$D12</f>
        <v>1123.0024765304054</v>
      </c>
      <c r="N49" s="23">
        <f>N$44*Inputs!$D12</f>
        <v>571.08460635231211</v>
      </c>
      <c r="O49" s="16">
        <f t="shared" si="16"/>
        <v>9968.0106544142654</v>
      </c>
      <c r="Q49" s="26" t="s">
        <v>29</v>
      </c>
      <c r="R49" s="6">
        <f>SUM(C49,D48,E47)</f>
        <v>4085.0070199567667</v>
      </c>
      <c r="S49" s="6">
        <f t="shared" si="14"/>
        <v>2005.2459593218598</v>
      </c>
      <c r="T49" s="6">
        <f t="shared" si="15"/>
        <v>31.331968114404106</v>
      </c>
      <c r="U49" s="6">
        <f>SUM(C85,D84,E83,F82,G81,H80,I79,J78,K77,L76,M75,N74)</f>
        <v>0.48956200178756476</v>
      </c>
    </row>
    <row r="50" spans="2:33" x14ac:dyDescent="0.25">
      <c r="B50" s="1" t="s">
        <v>49</v>
      </c>
      <c r="C50" s="22">
        <f>C$44*Inputs!$D13</f>
        <v>641.99401243086675</v>
      </c>
      <c r="D50" s="22">
        <f>D$44*Inputs!$D13</f>
        <v>483.87416164483398</v>
      </c>
      <c r="E50" s="22">
        <f>E$44*Inputs!$D13</f>
        <v>781.12037534758861</v>
      </c>
      <c r="F50" s="22">
        <f>F$44*Inputs!$D13</f>
        <v>485.2223604282425</v>
      </c>
      <c r="G50" s="22">
        <f>G$44*Inputs!$D13</f>
        <v>483.67221427120194</v>
      </c>
      <c r="H50" s="22">
        <f>H$44*Inputs!$D13</f>
        <v>565.45101505642219</v>
      </c>
      <c r="I50" s="22">
        <f>I$44*Inputs!$D13</f>
        <v>404.99464727966023</v>
      </c>
      <c r="J50" s="22">
        <f>J$44*Inputs!$D13</f>
        <v>412.05574425980291</v>
      </c>
      <c r="K50" s="22">
        <f>K$44*Inputs!$D13</f>
        <v>944.70669204574847</v>
      </c>
      <c r="L50" s="23">
        <f>L$44*Inputs!$D13</f>
        <v>647.45624168480583</v>
      </c>
      <c r="M50" s="23">
        <f>M$44*Inputs!$D13</f>
        <v>794.08266644393586</v>
      </c>
      <c r="N50" s="23">
        <f>N$44*Inputs!$D13</f>
        <v>403.81779778296982</v>
      </c>
      <c r="O50" s="16">
        <f t="shared" si="16"/>
        <v>7048.4479286760779</v>
      </c>
      <c r="Q50" s="26" t="s">
        <v>30</v>
      </c>
      <c r="R50" s="6">
        <f>SUM(C50,D49,E48,F47)</f>
        <v>4260.9522507746933</v>
      </c>
      <c r="S50" s="6">
        <f t="shared" si="14"/>
        <v>1417.9230157834113</v>
      </c>
      <c r="T50" s="6">
        <f t="shared" si="15"/>
        <v>22.15504712161583</v>
      </c>
      <c r="U50" s="6">
        <f>SUM(D85,E84,F83,G82,H81,I80,J79,K78,L77,M76,N75)</f>
        <v>0.3437235984714801</v>
      </c>
    </row>
    <row r="51" spans="2:33" x14ac:dyDescent="0.25">
      <c r="B51" s="1" t="s">
        <v>50</v>
      </c>
      <c r="C51" s="22">
        <f>C$44*Inputs!$D14</f>
        <v>453.9583196710268</v>
      </c>
      <c r="D51" s="22">
        <f>D$44*Inputs!$D14</f>
        <v>342.15070094001794</v>
      </c>
      <c r="E51" s="22">
        <f>E$44*Inputs!$D14</f>
        <v>552.33551433126149</v>
      </c>
      <c r="F51" s="22">
        <f>F$44*Inputs!$D14</f>
        <v>343.10402144215351</v>
      </c>
      <c r="G51" s="22">
        <f>G$44*Inputs!$D14</f>
        <v>342.00790258267989</v>
      </c>
      <c r="H51" s="22">
        <f>H$44*Inputs!$D14</f>
        <v>399.83424717521291</v>
      </c>
      <c r="I51" s="22">
        <f>I$44*Inputs!$D14</f>
        <v>286.37446143570185</v>
      </c>
      <c r="J51" s="22">
        <f>J$44*Inputs!$D14</f>
        <v>291.3674109929766</v>
      </c>
      <c r="K51" s="23">
        <f>K$44*Inputs!$D14</f>
        <v>668.00850817786056</v>
      </c>
      <c r="L51" s="23">
        <f>L$44*Inputs!$D14</f>
        <v>457.82069901688266</v>
      </c>
      <c r="M51" s="23">
        <f>M$44*Inputs!$D14</f>
        <v>561.50123826520269</v>
      </c>
      <c r="N51" s="23">
        <f>N$44*Inputs!$D14</f>
        <v>285.54230317615605</v>
      </c>
      <c r="O51" s="16">
        <f t="shared" si="16"/>
        <v>4984.0053272071327</v>
      </c>
      <c r="Q51" s="26" t="s">
        <v>31</v>
      </c>
      <c r="R51" s="6">
        <f>SUM(C51,D50,E49,F48,G47)</f>
        <v>4380.9798411655884</v>
      </c>
      <c r="S51" s="6">
        <f t="shared" si="14"/>
        <v>1002.6229796609301</v>
      </c>
      <c r="T51" s="6">
        <f t="shared" si="15"/>
        <v>15.665984057202055</v>
      </c>
      <c r="U51" s="6">
        <f>SUM(E85,F84,G83,H82,I81,J80,K79,L78,M77,N76)</f>
        <v>0.24120345389169251</v>
      </c>
    </row>
    <row r="52" spans="2:33" x14ac:dyDescent="0.25">
      <c r="B52" s="1" t="s">
        <v>51</v>
      </c>
      <c r="C52" s="22">
        <f>C$44*Inputs!$D15</f>
        <v>320.99700621543354</v>
      </c>
      <c r="D52" s="22">
        <f>D$44*Inputs!$D15</f>
        <v>241.93708082241713</v>
      </c>
      <c r="E52" s="22">
        <f>E$44*Inputs!$D15</f>
        <v>390.56018767379453</v>
      </c>
      <c r="F52" s="22">
        <f>F$44*Inputs!$D15</f>
        <v>242.61118021412136</v>
      </c>
      <c r="G52" s="22">
        <f>G$44*Inputs!$D15</f>
        <v>241.83610713560108</v>
      </c>
      <c r="H52" s="22">
        <f>H$44*Inputs!$D15</f>
        <v>282.72550752821127</v>
      </c>
      <c r="I52" s="22">
        <f>I$44*Inputs!$D15</f>
        <v>202.49732363983023</v>
      </c>
      <c r="J52" s="23">
        <f>J$44*Inputs!$D15</f>
        <v>206.02787212990157</v>
      </c>
      <c r="K52" s="23">
        <f>K$44*Inputs!$D15</f>
        <v>472.35334602287452</v>
      </c>
      <c r="L52" s="23">
        <f>L$44*Inputs!$D15</f>
        <v>323.72812084240309</v>
      </c>
      <c r="M52" s="23">
        <f>M$44*Inputs!$D15</f>
        <v>397.04133322196816</v>
      </c>
      <c r="N52" s="23">
        <f>N$44*Inputs!$D15</f>
        <v>201.90889889148499</v>
      </c>
      <c r="O52" s="16">
        <f t="shared" si="16"/>
        <v>3524.2239643380417</v>
      </c>
      <c r="Q52" s="26" t="s">
        <v>32</v>
      </c>
      <c r="R52" s="6">
        <f>SUM(C52,D51,E50,F49,G48,H47)</f>
        <v>4697.1575426306017</v>
      </c>
      <c r="S52" s="6">
        <f t="shared" si="14"/>
        <v>708.96150789170565</v>
      </c>
      <c r="T52" s="6">
        <f t="shared" si="15"/>
        <v>11.077523560807915</v>
      </c>
      <c r="U52" s="6">
        <f>SUM(F85,G84,H83,I82,J81,K80,L79,M78,N77)</f>
        <v>0.16757686013247008</v>
      </c>
    </row>
    <row r="53" spans="2:33" x14ac:dyDescent="0.25">
      <c r="B53" s="1" t="s">
        <v>52</v>
      </c>
      <c r="C53" s="22">
        <f>C$44*Inputs!$D16</f>
        <v>226.97915983551349</v>
      </c>
      <c r="D53" s="22">
        <f>D$44*Inputs!$D16</f>
        <v>171.07535047000903</v>
      </c>
      <c r="E53" s="22">
        <f>E$44*Inputs!$D16</f>
        <v>276.16775716563086</v>
      </c>
      <c r="F53" s="22">
        <f>F$44*Inputs!$D16</f>
        <v>171.55201072107684</v>
      </c>
      <c r="G53" s="22">
        <f>G$44*Inputs!$D16</f>
        <v>171.00395129134</v>
      </c>
      <c r="H53" s="22">
        <f>H$44*Inputs!$D16</f>
        <v>199.91712358760654</v>
      </c>
      <c r="I53" s="23">
        <f>I$44*Inputs!$D16</f>
        <v>143.18723071785098</v>
      </c>
      <c r="J53" s="23">
        <f>J$44*Inputs!$D16</f>
        <v>145.68370549648836</v>
      </c>
      <c r="K53" s="23">
        <f>K$44*Inputs!$D16</f>
        <v>334.0042540889304</v>
      </c>
      <c r="L53" s="23">
        <f>L$44*Inputs!$D16</f>
        <v>228.91034950844141</v>
      </c>
      <c r="M53" s="23">
        <f>M$44*Inputs!$D16</f>
        <v>280.7506191326014</v>
      </c>
      <c r="N53" s="23">
        <f>N$44*Inputs!$D16</f>
        <v>142.77115158807808</v>
      </c>
      <c r="O53" s="16">
        <f t="shared" si="16"/>
        <v>2492.0026636035677</v>
      </c>
      <c r="Q53" s="26" t="s">
        <v>33</v>
      </c>
      <c r="R53" s="6">
        <f>SUM(I47,H48,G49,F50,E51,D52,C53)</f>
        <v>4466.889796438446</v>
      </c>
      <c r="S53" s="6">
        <f t="shared" si="14"/>
        <v>501.31148983046518</v>
      </c>
      <c r="T53" s="6">
        <f t="shared" si="15"/>
        <v>7.8329920286010291</v>
      </c>
      <c r="U53" s="6">
        <f>SUM(G85,H84,I83,J82,K81,L80,M79,N78)</f>
        <v>0.11664375775807348</v>
      </c>
    </row>
    <row r="54" spans="2:33" x14ac:dyDescent="0.25">
      <c r="B54" s="1" t="s">
        <v>53</v>
      </c>
      <c r="C54" s="22">
        <f>C$44*Inputs!$D17</f>
        <v>160.49850310771677</v>
      </c>
      <c r="D54" s="22">
        <f>D$44*Inputs!$D17</f>
        <v>120.96854041120856</v>
      </c>
      <c r="E54" s="22">
        <f>E$44*Inputs!$D17</f>
        <v>195.28009383689727</v>
      </c>
      <c r="F54" s="22">
        <f>F$44*Inputs!$D17</f>
        <v>121.30559010706068</v>
      </c>
      <c r="G54" s="22">
        <f>G$44*Inputs!$D17</f>
        <v>120.91805356780054</v>
      </c>
      <c r="H54" s="23">
        <f>H$44*Inputs!$D17</f>
        <v>141.36275376410563</v>
      </c>
      <c r="I54" s="23">
        <f>I$44*Inputs!$D17</f>
        <v>101.24866181991511</v>
      </c>
      <c r="J54" s="23">
        <f>J$44*Inputs!$D17</f>
        <v>103.01393606495078</v>
      </c>
      <c r="K54" s="23">
        <f>K$44*Inputs!$D17</f>
        <v>236.17667301143726</v>
      </c>
      <c r="L54" s="23">
        <f>L$44*Inputs!$D17</f>
        <v>161.86406042120154</v>
      </c>
      <c r="M54" s="23">
        <f>M$44*Inputs!$D17</f>
        <v>198.52066661098408</v>
      </c>
      <c r="N54" s="23">
        <f>N$44*Inputs!$D17</f>
        <v>100.9544494457425</v>
      </c>
      <c r="O54" s="16">
        <f t="shared" si="16"/>
        <v>1762.1119821690208</v>
      </c>
      <c r="Q54" s="26" t="s">
        <v>34</v>
      </c>
      <c r="R54" s="6">
        <f>SUM(I48,H49,G50,F51,E52,D53,C54,J47)</f>
        <v>4324.0377098465287</v>
      </c>
      <c r="S54" s="6">
        <f t="shared" si="14"/>
        <v>354.48075394585294</v>
      </c>
      <c r="T54" s="6">
        <f t="shared" si="15"/>
        <v>5.5387617804039593</v>
      </c>
      <c r="U54" s="6">
        <f>SUM(H85,I84,J83,K82,L81,M80,N79)</f>
        <v>8.0634529020575579E-2</v>
      </c>
    </row>
    <row r="55" spans="2:33" x14ac:dyDescent="0.25">
      <c r="B55" s="1" t="s">
        <v>54</v>
      </c>
      <c r="C55" s="22">
        <f>C$44*Inputs!$D18</f>
        <v>113.48957991775674</v>
      </c>
      <c r="D55" s="22">
        <f>D$44*Inputs!$D18</f>
        <v>85.537675235004514</v>
      </c>
      <c r="E55" s="22">
        <f>E$44*Inputs!$D18</f>
        <v>138.08387858281543</v>
      </c>
      <c r="F55" s="22">
        <f>F$44*Inputs!$D18</f>
        <v>85.77600536053842</v>
      </c>
      <c r="G55" s="23">
        <f>G$44*Inputs!$D18</f>
        <v>85.501975645670001</v>
      </c>
      <c r="H55" s="23">
        <f>H$44*Inputs!$D18</f>
        <v>99.95856179380327</v>
      </c>
      <c r="I55" s="23">
        <f>I$44*Inputs!$D18</f>
        <v>71.59361535892549</v>
      </c>
      <c r="J55" s="23">
        <f>J$44*Inputs!$D18</f>
        <v>72.841852748244179</v>
      </c>
      <c r="K55" s="23">
        <f>K$44*Inputs!$D18</f>
        <v>167.0021270444652</v>
      </c>
      <c r="L55" s="23">
        <f>L$44*Inputs!$D18</f>
        <v>114.45517475422071</v>
      </c>
      <c r="M55" s="23">
        <f>M$44*Inputs!$D18</f>
        <v>140.3753095663007</v>
      </c>
      <c r="N55" s="23">
        <f>N$44*Inputs!$D18</f>
        <v>71.385575794039042</v>
      </c>
      <c r="O55" s="16">
        <f t="shared" si="16"/>
        <v>1246.0013318017839</v>
      </c>
      <c r="Q55" s="26" t="s">
        <v>35</v>
      </c>
      <c r="R55" s="6">
        <f>SUM(I49,H50,G51,F52,E53,D54,C55,J48,K47)</f>
        <v>5729.5904194502709</v>
      </c>
      <c r="S55" s="6">
        <f t="shared" si="14"/>
        <v>250.65574491523265</v>
      </c>
      <c r="T55" s="6">
        <f t="shared" si="15"/>
        <v>3.9164960143005154</v>
      </c>
      <c r="U55" s="6">
        <f>SUM(I85,J84,K83,L82,M81,N80)</f>
        <v>5.4860197827251836E-2</v>
      </c>
    </row>
    <row r="56" spans="2:33" x14ac:dyDescent="0.25">
      <c r="B56" s="1" t="s">
        <v>55</v>
      </c>
      <c r="C56" s="22">
        <f>C$44*Inputs!$D19</f>
        <v>80.249251553858429</v>
      </c>
      <c r="D56" s="22">
        <f>D$44*Inputs!$D19</f>
        <v>60.484270205604311</v>
      </c>
      <c r="E56" s="22">
        <f>E$44*Inputs!$D19</f>
        <v>97.640046918448675</v>
      </c>
      <c r="F56" s="23">
        <f>F$44*Inputs!$D19</f>
        <v>60.652795053530376</v>
      </c>
      <c r="G56" s="23">
        <f>G$44*Inputs!$D19</f>
        <v>60.459026783900306</v>
      </c>
      <c r="H56" s="23">
        <f>H$44*Inputs!$D19</f>
        <v>70.681376882052845</v>
      </c>
      <c r="I56" s="23">
        <f>I$44*Inputs!$D19</f>
        <v>50.624330909957585</v>
      </c>
      <c r="J56" s="23">
        <f>J$44*Inputs!$D19</f>
        <v>51.50696803247542</v>
      </c>
      <c r="K56" s="23">
        <f>K$44*Inputs!$D19</f>
        <v>118.08833650571869</v>
      </c>
      <c r="L56" s="23">
        <f>L$44*Inputs!$D19</f>
        <v>80.932030210600814</v>
      </c>
      <c r="M56" s="23">
        <f>M$44*Inputs!$D19</f>
        <v>99.260333305492082</v>
      </c>
      <c r="N56" s="23">
        <f>N$44*Inputs!$D19</f>
        <v>50.477224722871277</v>
      </c>
      <c r="O56" s="16">
        <f t="shared" si="16"/>
        <v>881.05599108451077</v>
      </c>
      <c r="Q56" s="26" t="s">
        <v>36</v>
      </c>
      <c r="R56" s="6">
        <f>SUM(I50,H51,G52,F53,E54,D55,C56,J49,K48,L47)</f>
        <v>5882.7150350822913</v>
      </c>
      <c r="S56" s="6">
        <f t="shared" si="14"/>
        <v>177.2403769729265</v>
      </c>
      <c r="T56" s="6">
        <f t="shared" si="15"/>
        <v>2.7693808902019801</v>
      </c>
      <c r="U56" s="6">
        <f>SUM(J85,K84,L83,M82,N81)</f>
        <v>3.7247085927314794E-2</v>
      </c>
    </row>
    <row r="57" spans="2:33" x14ac:dyDescent="0.25">
      <c r="B57" s="1" t="s">
        <v>56</v>
      </c>
      <c r="C57" s="22">
        <f>C$44*Inputs!$D20</f>
        <v>56.744789958878393</v>
      </c>
      <c r="D57" s="22">
        <f>D$44*Inputs!$D20</f>
        <v>42.768837617502271</v>
      </c>
      <c r="E57" s="23">
        <f>E$44*Inputs!$D20</f>
        <v>69.041939291407743</v>
      </c>
      <c r="F57" s="23">
        <f>F$44*Inputs!$D20</f>
        <v>42.888002680269224</v>
      </c>
      <c r="G57" s="23">
        <f>G$44*Inputs!$D20</f>
        <v>42.750987822835022</v>
      </c>
      <c r="H57" s="23">
        <f>H$44*Inputs!$D20</f>
        <v>49.979280896901649</v>
      </c>
      <c r="I57" s="23">
        <f>I$44*Inputs!$D20</f>
        <v>35.796807679462759</v>
      </c>
      <c r="J57" s="23">
        <f>J$44*Inputs!$D20</f>
        <v>36.420926374122104</v>
      </c>
      <c r="K57" s="23">
        <f>K$44*Inputs!$D20</f>
        <v>83.501063522232627</v>
      </c>
      <c r="L57" s="23">
        <f>L$44*Inputs!$D20</f>
        <v>57.227587377110375</v>
      </c>
      <c r="M57" s="23">
        <f>M$44*Inputs!$D20</f>
        <v>70.187654783150379</v>
      </c>
      <c r="N57" s="23">
        <f>N$44*Inputs!$D20</f>
        <v>35.692787897019535</v>
      </c>
      <c r="O57" s="16">
        <f t="shared" si="16"/>
        <v>623.00066590089216</v>
      </c>
      <c r="Q57" s="26" t="s">
        <v>37</v>
      </c>
      <c r="R57" s="6">
        <f>SUM(I51,H52,G53,F54,E55,D56,C57,J50,K49,L48,M47)</f>
        <v>6405.7126461555581</v>
      </c>
      <c r="S57" s="6">
        <f t="shared" si="14"/>
        <v>125.32787245761635</v>
      </c>
      <c r="T57" s="6">
        <f t="shared" si="15"/>
        <v>1.9582480071502582</v>
      </c>
      <c r="U57" s="6">
        <f>SUM(K85,L84,M83,N82)</f>
        <v>2.4765799117729366E-2</v>
      </c>
    </row>
    <row r="58" spans="2:33" x14ac:dyDescent="0.25">
      <c r="B58" s="1" t="s">
        <v>57</v>
      </c>
      <c r="C58" s="22">
        <f>C$44*Inputs!$D21</f>
        <v>40.124625776929214</v>
      </c>
      <c r="D58" s="23">
        <f>D$44*Inputs!$D21</f>
        <v>30.242135102802155</v>
      </c>
      <c r="E58" s="23">
        <f>E$44*Inputs!$D21</f>
        <v>48.820023459224338</v>
      </c>
      <c r="F58" s="23">
        <f>F$44*Inputs!$D21</f>
        <v>30.326397526765188</v>
      </c>
      <c r="G58" s="23">
        <f>G$44*Inputs!$D21</f>
        <v>30.229513391950153</v>
      </c>
      <c r="H58" s="23">
        <f>H$44*Inputs!$D21</f>
        <v>35.340688441026423</v>
      </c>
      <c r="I58" s="23">
        <f>I$44*Inputs!$D21</f>
        <v>25.312165454978793</v>
      </c>
      <c r="J58" s="23">
        <f>J$44*Inputs!$D21</f>
        <v>25.75348401623771</v>
      </c>
      <c r="K58" s="23">
        <f>K$44*Inputs!$D21</f>
        <v>59.044168252859343</v>
      </c>
      <c r="L58" s="23">
        <f>L$44*Inputs!$D21</f>
        <v>40.466015105300407</v>
      </c>
      <c r="M58" s="23">
        <f>M$44*Inputs!$D21</f>
        <v>49.630166652746041</v>
      </c>
      <c r="N58" s="23">
        <f>N$44*Inputs!$D21</f>
        <v>25.238612361435639</v>
      </c>
      <c r="O58" s="16">
        <f t="shared" si="16"/>
        <v>440.52799554225538</v>
      </c>
      <c r="Q58" s="26" t="s">
        <v>38</v>
      </c>
      <c r="R58" s="6">
        <f>SUM(I52,H53,G54,F55,E56,D57,C58,J51,K50,L49,M48,N47)</f>
        <v>5671.6920631336416</v>
      </c>
      <c r="S58" s="6">
        <f t="shared" si="14"/>
        <v>88.620188486463277</v>
      </c>
      <c r="T58" s="6">
        <f t="shared" si="15"/>
        <v>1.3846904451009905</v>
      </c>
      <c r="U58" s="6">
        <f>SUM(,L85,M84,N83)</f>
        <v>1.3908294462685683E-2</v>
      </c>
    </row>
    <row r="59" spans="2:33" x14ac:dyDescent="0.25">
      <c r="B59" s="1" t="s">
        <v>58</v>
      </c>
      <c r="C59" s="23">
        <f>C$44*Inputs!$D22</f>
        <v>28.372394979439196</v>
      </c>
      <c r="D59" s="23">
        <f>D$44*Inputs!$D22</f>
        <v>21.384418808751136</v>
      </c>
      <c r="E59" s="23">
        <f>E$44*Inputs!$D22</f>
        <v>34.520969645703872</v>
      </c>
      <c r="F59" s="23">
        <f>F$44*Inputs!$D22</f>
        <v>21.444001340134612</v>
      </c>
      <c r="G59" s="23">
        <f>G$44*Inputs!$D22</f>
        <v>21.375493911417511</v>
      </c>
      <c r="H59" s="23">
        <f>H$44*Inputs!$D22</f>
        <v>24.989640448450825</v>
      </c>
      <c r="I59" s="23">
        <f>I$44*Inputs!$D22</f>
        <v>17.89840383973138</v>
      </c>
      <c r="J59" s="23">
        <f>J$44*Inputs!$D22</f>
        <v>18.210463187061052</v>
      </c>
      <c r="K59" s="23">
        <f>K$44*Inputs!$D22</f>
        <v>41.750531761116314</v>
      </c>
      <c r="L59" s="23">
        <f>L$44*Inputs!$D22</f>
        <v>28.613793688555187</v>
      </c>
      <c r="M59" s="23">
        <f>M$44*Inputs!$D22</f>
        <v>35.093827391575189</v>
      </c>
      <c r="N59" s="23">
        <f>N$44*Inputs!$D22</f>
        <v>17.846393948509768</v>
      </c>
      <c r="O59" s="16">
        <f t="shared" si="16"/>
        <v>311.50033295044608</v>
      </c>
      <c r="Q59" s="29" t="s">
        <v>39</v>
      </c>
      <c r="R59" s="39">
        <f>SUM(R47:R58)</f>
        <v>54373.158431940297</v>
      </c>
      <c r="S59" s="39">
        <f t="shared" ref="S59:U59" si="17">SUM(S47:S58)</f>
        <v>13478.727839477002</v>
      </c>
      <c r="T59" s="39">
        <f t="shared" si="17"/>
        <v>210.60512249182847</v>
      </c>
      <c r="U59" s="39">
        <f t="shared" si="17"/>
        <v>3.241594804522463</v>
      </c>
    </row>
    <row r="60" spans="2:33" x14ac:dyDescent="0.25">
      <c r="B60" s="1" t="s">
        <v>59</v>
      </c>
      <c r="C60" s="23">
        <f>C$44*Inputs!$D23</f>
        <v>20.062312888464618</v>
      </c>
      <c r="D60" s="23">
        <f>D$44*Inputs!$D23</f>
        <v>15.121067551401087</v>
      </c>
      <c r="E60" s="23">
        <f>E$44*Inputs!$D23</f>
        <v>24.410011729612183</v>
      </c>
      <c r="F60" s="23">
        <f>F$44*Inputs!$D23</f>
        <v>15.163198763382601</v>
      </c>
      <c r="G60" s="23">
        <f>G$44*Inputs!$D23</f>
        <v>15.114756695975085</v>
      </c>
      <c r="H60" s="23">
        <f>H$44*Inputs!$D23</f>
        <v>17.670344220513222</v>
      </c>
      <c r="I60" s="23">
        <f>I$44*Inputs!$D23</f>
        <v>12.656082727489403</v>
      </c>
      <c r="J60" s="23">
        <f>J$44*Inputs!$D23</f>
        <v>12.87674200811886</v>
      </c>
      <c r="K60" s="23">
        <f>K$44*Inputs!$D23</f>
        <v>29.522084126429686</v>
      </c>
      <c r="L60" s="23">
        <f>L$44*Inputs!$D23</f>
        <v>20.233007552650214</v>
      </c>
      <c r="M60" s="23">
        <f>M$44*Inputs!$D23</f>
        <v>24.815083326373035</v>
      </c>
      <c r="N60" s="28">
        <f>N$44*Inputs!$D23</f>
        <v>12.619306180717826</v>
      </c>
      <c r="O60" s="16">
        <f t="shared" si="16"/>
        <v>220.2639977711278</v>
      </c>
    </row>
    <row r="61" spans="2:33" x14ac:dyDescent="0.25">
      <c r="B61" s="1" t="s">
        <v>60</v>
      </c>
      <c r="C61" s="23">
        <f>C$44*Inputs!$D24</f>
        <v>14.186197489719603</v>
      </c>
      <c r="D61" s="23">
        <f>D$44*Inputs!$D24</f>
        <v>10.692209404375573</v>
      </c>
      <c r="E61" s="23">
        <f>E$44*Inputs!$D24</f>
        <v>17.260484822851943</v>
      </c>
      <c r="F61" s="23">
        <f>F$44*Inputs!$D24</f>
        <v>10.72200067006731</v>
      </c>
      <c r="G61" s="23">
        <f>G$44*Inputs!$D24</f>
        <v>10.687746955708759</v>
      </c>
      <c r="H61" s="23">
        <f>H$44*Inputs!$D24</f>
        <v>12.494820224225418</v>
      </c>
      <c r="I61" s="23">
        <f>I$44*Inputs!$D24</f>
        <v>8.9492019198656934</v>
      </c>
      <c r="J61" s="23">
        <f>J$44*Inputs!$D24</f>
        <v>9.1052315935305277</v>
      </c>
      <c r="K61" s="23">
        <f>K$44*Inputs!$D24</f>
        <v>20.875265880558167</v>
      </c>
      <c r="L61" s="23">
        <f>L$44*Inputs!$D24</f>
        <v>14.306896844277599</v>
      </c>
      <c r="M61" s="28">
        <f>M$44*Inputs!$D24</f>
        <v>17.546913695787602</v>
      </c>
      <c r="N61" s="28">
        <f>N$44*Inputs!$D24</f>
        <v>8.9231969742548873</v>
      </c>
      <c r="O61" s="16">
        <f t="shared" si="16"/>
        <v>155.7501664752231</v>
      </c>
    </row>
    <row r="62" spans="2:33" x14ac:dyDescent="0.25">
      <c r="B62" s="1" t="s">
        <v>61</v>
      </c>
      <c r="C62" s="23">
        <f>C$44*Inputs!$D25</f>
        <v>10.031156444232309</v>
      </c>
      <c r="D62" s="23">
        <f>D$44*Inputs!$D25</f>
        <v>7.5605337757005433</v>
      </c>
      <c r="E62" s="23">
        <f>E$44*Inputs!$D25</f>
        <v>12.205005864806092</v>
      </c>
      <c r="F62" s="23">
        <f>F$44*Inputs!$D25</f>
        <v>7.5815993816913005</v>
      </c>
      <c r="G62" s="23">
        <f>G$44*Inputs!$D25</f>
        <v>7.5573783479875427</v>
      </c>
      <c r="H62" s="23">
        <f>H$44*Inputs!$D25</f>
        <v>8.835172110256611</v>
      </c>
      <c r="I62" s="23">
        <f>I$44*Inputs!$D25</f>
        <v>6.3280413637447017</v>
      </c>
      <c r="J62" s="23">
        <f>J$44*Inputs!$D25</f>
        <v>6.4383710040594302</v>
      </c>
      <c r="K62" s="23">
        <f>K$44*Inputs!$D25</f>
        <v>14.761042063214843</v>
      </c>
      <c r="L62" s="28">
        <f>L$44*Inputs!$D25</f>
        <v>10.116503776325107</v>
      </c>
      <c r="M62" s="28">
        <f>M$44*Inputs!$D25</f>
        <v>12.407541663186517</v>
      </c>
      <c r="N62" s="28">
        <f>N$44*Inputs!$D25</f>
        <v>6.3096530903589132</v>
      </c>
      <c r="O62" s="16">
        <f t="shared" si="16"/>
        <v>110.1319988855639</v>
      </c>
      <c r="Q62" t="s">
        <v>90</v>
      </c>
      <c r="R62" s="73" t="s">
        <v>91</v>
      </c>
      <c r="S62" s="74"/>
      <c r="T62" s="74"/>
      <c r="U62" s="74"/>
      <c r="V62" s="73" t="s">
        <v>97</v>
      </c>
      <c r="W62" s="74"/>
      <c r="X62" s="74"/>
      <c r="Y62" s="75"/>
      <c r="Z62" s="73" t="s">
        <v>98</v>
      </c>
      <c r="AA62" s="74"/>
      <c r="AB62" s="74"/>
      <c r="AC62" s="75"/>
      <c r="AD62" s="73" t="s">
        <v>115</v>
      </c>
      <c r="AE62" s="74"/>
      <c r="AF62" s="74"/>
      <c r="AG62" s="75"/>
    </row>
    <row r="63" spans="2:33" x14ac:dyDescent="0.25">
      <c r="B63" s="1" t="s">
        <v>62</v>
      </c>
      <c r="C63" s="23">
        <f>C$44*Inputs!$D26</f>
        <v>7.0930987448598044</v>
      </c>
      <c r="D63" s="23">
        <f>D$44*Inputs!$D26</f>
        <v>5.3461047021877883</v>
      </c>
      <c r="E63" s="23">
        <f>E$44*Inputs!$D26</f>
        <v>8.6302424114259733</v>
      </c>
      <c r="F63" s="23">
        <f>F$44*Inputs!$D26</f>
        <v>5.3610003350336566</v>
      </c>
      <c r="G63" s="23">
        <f>G$44*Inputs!$D26</f>
        <v>5.3438734778543813</v>
      </c>
      <c r="H63" s="23">
        <f>H$44*Inputs!$D26</f>
        <v>6.2474101121127115</v>
      </c>
      <c r="I63" s="23">
        <f>I$44*Inputs!$D26</f>
        <v>4.4746009599328485</v>
      </c>
      <c r="J63" s="23">
        <f>J$44*Inputs!$D26</f>
        <v>4.5526157967652656</v>
      </c>
      <c r="K63" s="28">
        <f>K$44*Inputs!$D26</f>
        <v>10.437632940279087</v>
      </c>
      <c r="L63" s="28">
        <f>L$44*Inputs!$D26</f>
        <v>7.1534484221388022</v>
      </c>
      <c r="M63" s="28">
        <f>M$44*Inputs!$D26</f>
        <v>8.7734568478938044</v>
      </c>
      <c r="N63" s="28">
        <f>N$44*Inputs!$D26</f>
        <v>4.4615984871274454</v>
      </c>
      <c r="O63" s="16">
        <f t="shared" si="16"/>
        <v>77.875083237611562</v>
      </c>
      <c r="Q63" t="s">
        <v>92</v>
      </c>
      <c r="R63" s="40" t="s">
        <v>93</v>
      </c>
      <c r="S63" s="41" t="s">
        <v>94</v>
      </c>
      <c r="T63" s="41" t="s">
        <v>95</v>
      </c>
      <c r="U63" s="41" t="s">
        <v>96</v>
      </c>
      <c r="V63" s="40" t="s">
        <v>94</v>
      </c>
      <c r="W63" s="41" t="s">
        <v>95</v>
      </c>
      <c r="X63" s="41" t="s">
        <v>96</v>
      </c>
      <c r="Y63" s="42" t="s">
        <v>99</v>
      </c>
      <c r="Z63" s="40" t="s">
        <v>95</v>
      </c>
      <c r="AA63" s="41" t="s">
        <v>96</v>
      </c>
      <c r="AB63" s="41" t="s">
        <v>99</v>
      </c>
      <c r="AC63" s="42" t="s">
        <v>100</v>
      </c>
      <c r="AD63" s="40" t="s">
        <v>96</v>
      </c>
      <c r="AE63" s="41" t="s">
        <v>99</v>
      </c>
      <c r="AF63" s="41" t="s">
        <v>100</v>
      </c>
      <c r="AG63" s="42" t="s">
        <v>101</v>
      </c>
    </row>
    <row r="64" spans="2:33" x14ac:dyDescent="0.25">
      <c r="B64" s="1" t="s">
        <v>63</v>
      </c>
      <c r="C64" s="23">
        <f>C$44*Inputs!$D27</f>
        <v>5.0155782221161544</v>
      </c>
      <c r="D64" s="23">
        <f>D$44*Inputs!$D27</f>
        <v>3.7802668878502717</v>
      </c>
      <c r="E64" s="23">
        <f>E$44*Inputs!$D27</f>
        <v>6.1025029324030458</v>
      </c>
      <c r="F64" s="23">
        <f>F$44*Inputs!$D27</f>
        <v>3.7907996908456503</v>
      </c>
      <c r="G64" s="23">
        <f>G$44*Inputs!$D27</f>
        <v>3.7786891739937714</v>
      </c>
      <c r="H64" s="23">
        <f>H$44*Inputs!$D27</f>
        <v>4.4175860551283055</v>
      </c>
      <c r="I64" s="23">
        <f>I$44*Inputs!$D27</f>
        <v>3.1640206818723509</v>
      </c>
      <c r="J64" s="28">
        <f>J$44*Inputs!$D27</f>
        <v>3.2191855020297151</v>
      </c>
      <c r="K64" s="28">
        <f>K$44*Inputs!$D27</f>
        <v>7.3805210316074215</v>
      </c>
      <c r="L64" s="28">
        <f>L$44*Inputs!$D27</f>
        <v>5.0582518881625536</v>
      </c>
      <c r="M64" s="28">
        <f>M$44*Inputs!$D27</f>
        <v>6.2037708315932587</v>
      </c>
      <c r="N64" s="28">
        <f>N$44*Inputs!$D27</f>
        <v>3.1548265451794566</v>
      </c>
      <c r="O64" s="16">
        <f t="shared" si="16"/>
        <v>55.065999442781951</v>
      </c>
      <c r="Q64" s="26" t="s">
        <v>27</v>
      </c>
      <c r="R64" s="45">
        <f>$R47*Adherence!BB3*Inputs!$C$6</f>
        <v>1160173.8957531112</v>
      </c>
      <c r="S64" s="46">
        <f>$R47*Adherence!BC3*Inputs!$C$6</f>
        <v>721811.01908819121</v>
      </c>
      <c r="T64" s="46">
        <f>$R47*Adherence!BD3*Inputs!$C$6</f>
        <v>554642.98248262715</v>
      </c>
      <c r="U64" s="46">
        <f>$R47*Adherence!BE3*Inputs!$C$6</f>
        <v>0</v>
      </c>
      <c r="V64" s="45">
        <f>$S47*Adherence!BB3*Inputs!$C$6</f>
        <v>2562387.2454364765</v>
      </c>
      <c r="W64" s="46">
        <f>$S47*Adherence!BC3*Inputs!$C$6</f>
        <v>1594208.7265516946</v>
      </c>
      <c r="X64" s="46">
        <f>$S47*Adherence!BD3*Inputs!$C$6</f>
        <v>1224997.4846760116</v>
      </c>
      <c r="Y64" s="47">
        <f>$S47*Adherence!BE3*Inputs!$C$6</f>
        <v>0</v>
      </c>
      <c r="Z64" s="45">
        <f>$T47*Adherence!BB3*Inputs!$C$6</f>
        <v>40037.300709944997</v>
      </c>
      <c r="AA64" s="46">
        <f>$T47*Adherence!BC3*Inputs!$C$6</f>
        <v>24909.511352370264</v>
      </c>
      <c r="AB64" s="46">
        <f>$T47*Adherence!BD3*Inputs!$C$6</f>
        <v>19140.585698062707</v>
      </c>
      <c r="AC64" s="47">
        <f>$T47*Adherence!BE3*Inputs!$C$6</f>
        <v>0</v>
      </c>
      <c r="AD64" s="45">
        <f>$U47*Adherence!BB3*Inputs!$C$6</f>
        <v>625.58282359289149</v>
      </c>
      <c r="AE64" s="46">
        <f>$U47*Adherence!BC3*Inputs!$C$6</f>
        <v>389.21111488078589</v>
      </c>
      <c r="AF64" s="46">
        <f>$U47*Adherence!BD3*Inputs!$C$6</f>
        <v>299.07165153223019</v>
      </c>
      <c r="AG64" s="47">
        <f>$U47*Adherence!BE3*Inputs!$C$6</f>
        <v>0</v>
      </c>
    </row>
    <row r="65" spans="2:33" x14ac:dyDescent="0.25">
      <c r="B65" s="1" t="s">
        <v>64</v>
      </c>
      <c r="C65" s="23">
        <f>C$44*Inputs!$D28</f>
        <v>3.5465493724299035</v>
      </c>
      <c r="D65" s="23">
        <f>D$44*Inputs!$D28</f>
        <v>2.6730523510938951</v>
      </c>
      <c r="E65" s="23">
        <f>E$44*Inputs!$D28</f>
        <v>4.3151212057129884</v>
      </c>
      <c r="F65" s="23">
        <f>F$44*Inputs!$D28</f>
        <v>2.6805001675168296</v>
      </c>
      <c r="G65" s="23">
        <f>G$44*Inputs!$D28</f>
        <v>2.6719367389271915</v>
      </c>
      <c r="H65" s="23">
        <f>H$44*Inputs!$D28</f>
        <v>3.1237050560563566</v>
      </c>
      <c r="I65" s="28">
        <f>I$44*Inputs!$D28</f>
        <v>2.2373004799664251</v>
      </c>
      <c r="J65" s="28">
        <f>J$44*Inputs!$D28</f>
        <v>2.2763078983826337</v>
      </c>
      <c r="K65" s="28">
        <f>K$44*Inputs!$D28</f>
        <v>5.2188164701395454</v>
      </c>
      <c r="L65" s="28">
        <f>L$44*Inputs!$D28</f>
        <v>3.5767242110694024</v>
      </c>
      <c r="M65" s="28">
        <f>M$44*Inputs!$D28</f>
        <v>4.386728423946904</v>
      </c>
      <c r="N65" s="28">
        <f>N$44*Inputs!$D28</f>
        <v>2.2307992435637236</v>
      </c>
      <c r="O65" s="16">
        <f t="shared" si="16"/>
        <v>38.937541618805803</v>
      </c>
      <c r="Q65" s="26" t="s">
        <v>28</v>
      </c>
      <c r="R65" s="45">
        <f>$R48*Adherence!BB4*Inputs!$C$6</f>
        <v>1597285.5941099639</v>
      </c>
      <c r="S65" s="46">
        <f>$R48*Adherence!BC4*Inputs!$C$6</f>
        <v>1073515.2197943612</v>
      </c>
      <c r="T65" s="46">
        <f>$R48*Adherence!BD4*Inputs!$C$6</f>
        <v>851187.22255687858</v>
      </c>
      <c r="U65" s="46">
        <f>$R48*Adherence!BE4*Inputs!$C$6</f>
        <v>37466.947142441539</v>
      </c>
      <c r="V65" s="45">
        <f>$S48*Adherence!BB4*Inputs!$C$6</f>
        <v>1707634.650794992</v>
      </c>
      <c r="W65" s="46">
        <f>$S48*Adherence!BC4*Inputs!$C$6</f>
        <v>1147679.4095160728</v>
      </c>
      <c r="X65" s="46">
        <f>$S48*Adherence!BD4*Inputs!$C$6</f>
        <v>909991.80166149314</v>
      </c>
      <c r="Y65" s="47">
        <f>$S48*Adherence!BE4*Inputs!$C$6</f>
        <v>40055.364823839343</v>
      </c>
      <c r="Z65" s="45">
        <f>$T48*Adherence!BB4*Inputs!$C$6</f>
        <v>26681.791418671783</v>
      </c>
      <c r="AA65" s="46">
        <f>$T48*Adherence!BC4*Inputs!$C$6</f>
        <v>17932.49077368866</v>
      </c>
      <c r="AB65" s="46">
        <f>$T48*Adherence!BD4*Inputs!$C$6</f>
        <v>14218.621900960847</v>
      </c>
      <c r="AC65" s="47">
        <f>$T48*Adherence!BE4*Inputs!$C$6</f>
        <v>625.86507537249054</v>
      </c>
      <c r="AD65" s="45">
        <f>$U48*Adherence!BB4*Inputs!$C$6</f>
        <v>416.90299091674729</v>
      </c>
      <c r="AE65" s="46">
        <f>$U48*Adherence!BC4*Inputs!$C$6</f>
        <v>280.19516833888576</v>
      </c>
      <c r="AF65" s="46">
        <f>$U48*Adherence!BD4*Inputs!$C$6</f>
        <v>222.16596720251357</v>
      </c>
      <c r="AG65" s="47">
        <f>$U48*Adherence!BE4*Inputs!$C$6</f>
        <v>9.7791418026951806</v>
      </c>
    </row>
    <row r="66" spans="2:33" x14ac:dyDescent="0.25">
      <c r="B66" s="1" t="s">
        <v>65</v>
      </c>
      <c r="C66" s="23">
        <f>C$44*Inputs!$D29</f>
        <v>2.5077891110580772</v>
      </c>
      <c r="D66" s="23">
        <f>D$44*Inputs!$D29</f>
        <v>1.8901334439251358</v>
      </c>
      <c r="E66" s="23">
        <f>E$44*Inputs!$D29</f>
        <v>3.0512514662015229</v>
      </c>
      <c r="F66" s="23">
        <f>F$44*Inputs!$D29</f>
        <v>1.8953998454228251</v>
      </c>
      <c r="G66" s="23">
        <f>G$44*Inputs!$D29</f>
        <v>1.8893445869968857</v>
      </c>
      <c r="H66" s="28">
        <f>H$44*Inputs!$D29</f>
        <v>2.2087930275641527</v>
      </c>
      <c r="I66" s="28">
        <f>I$44*Inputs!$D29</f>
        <v>1.5820103409361754</v>
      </c>
      <c r="J66" s="28">
        <f>J$44*Inputs!$D29</f>
        <v>1.6095927510148575</v>
      </c>
      <c r="K66" s="28">
        <f>K$44*Inputs!$D29</f>
        <v>3.6902605158037107</v>
      </c>
      <c r="L66" s="28">
        <f>L$44*Inputs!$D29</f>
        <v>2.5291259440812768</v>
      </c>
      <c r="M66" s="28">
        <f>M$44*Inputs!$D29</f>
        <v>3.1018854157966294</v>
      </c>
      <c r="N66" s="28">
        <f>N$44*Inputs!$D29</f>
        <v>1.5774132725897283</v>
      </c>
      <c r="O66" s="16">
        <f t="shared" si="16"/>
        <v>27.532999721390976</v>
      </c>
      <c r="Q66" s="26" t="s">
        <v>29</v>
      </c>
      <c r="R66" s="45">
        <f>$R49*Adherence!BB5*Inputs!$C$6</f>
        <v>2301710.9886708749</v>
      </c>
      <c r="S66" s="46">
        <f>$R49*Adherence!BC5*Inputs!$C$6</f>
        <v>1685473.7615390732</v>
      </c>
      <c r="T66" s="46">
        <f>$R49*Adherence!BD5*Inputs!$C$6</f>
        <v>1351966.069285189</v>
      </c>
      <c r="U66" s="46">
        <f>$R49*Adherence!BE5*Inputs!$C$6</f>
        <v>142432.86025982813</v>
      </c>
      <c r="V66" s="45">
        <f>$S49*Adherence!BB5*Inputs!$C$6</f>
        <v>1129862.6017068247</v>
      </c>
      <c r="W66" s="46">
        <f>$S49*Adherence!BC5*Inputs!$C$6</f>
        <v>827364.4165989738</v>
      </c>
      <c r="X66" s="46">
        <f>$S49*Adherence!BD5*Inputs!$C$6</f>
        <v>663652.34731054993</v>
      </c>
      <c r="Y66" s="47">
        <f>$S49*Adherence!BE5*Inputs!$C$6</f>
        <v>69917.362715743438</v>
      </c>
      <c r="Z66" s="45">
        <f>$T49*Adherence!BB5*Inputs!$C$6</f>
        <v>17654.103151669162</v>
      </c>
      <c r="AA66" s="46">
        <f>$T49*Adherence!BC5*Inputs!$C$6</f>
        <v>12927.569009358984</v>
      </c>
      <c r="AB66" s="46">
        <f>$T49*Adherence!BD5*Inputs!$C$6</f>
        <v>10369.567926727357</v>
      </c>
      <c r="AC66" s="47">
        <f>$T49*Adherence!BE5*Inputs!$C$6</f>
        <v>1092.4587924334928</v>
      </c>
      <c r="AD66" s="45">
        <f>$U49*Adherence!BB5*Inputs!$C$6</f>
        <v>275.845361744831</v>
      </c>
      <c r="AE66" s="46">
        <f>$U49*Adherence!BC5*Inputs!$C$6</f>
        <v>201.99326577123435</v>
      </c>
      <c r="AF66" s="46">
        <f>$U49*Adherence!BD5*Inputs!$C$6</f>
        <v>162.02449885511516</v>
      </c>
      <c r="AG66" s="47">
        <f>$U49*Adherence!BE5*Inputs!$C$6</f>
        <v>17.069668631773347</v>
      </c>
    </row>
    <row r="67" spans="2:33" x14ac:dyDescent="0.25">
      <c r="B67" s="1" t="s">
        <v>66</v>
      </c>
      <c r="C67" s="23">
        <f>C$44*Inputs!$D30</f>
        <v>1.7732746862149518</v>
      </c>
      <c r="D67" s="23">
        <f>D$44*Inputs!$D30</f>
        <v>1.3365261755469475</v>
      </c>
      <c r="E67" s="23">
        <f>E$44*Inputs!$D30</f>
        <v>2.1575606028564942</v>
      </c>
      <c r="F67" s="23">
        <f>F$44*Inputs!$D30</f>
        <v>1.3402500837584148</v>
      </c>
      <c r="G67" s="28">
        <f>G$44*Inputs!$D30</f>
        <v>1.3359683694635958</v>
      </c>
      <c r="H67" s="28">
        <f>H$44*Inputs!$D30</f>
        <v>1.5618525280281783</v>
      </c>
      <c r="I67" s="28">
        <f>I$44*Inputs!$D30</f>
        <v>1.1186502399832126</v>
      </c>
      <c r="J67" s="28">
        <f>J$44*Inputs!$D30</f>
        <v>1.1381539491913168</v>
      </c>
      <c r="K67" s="28">
        <f>K$44*Inputs!$D30</f>
        <v>2.6094082350697727</v>
      </c>
      <c r="L67" s="28">
        <f>L$44*Inputs!$D30</f>
        <v>1.7883621055347012</v>
      </c>
      <c r="M67" s="28">
        <f>M$44*Inputs!$D30</f>
        <v>2.193364211973452</v>
      </c>
      <c r="N67" s="28">
        <f>N$44*Inputs!$D30</f>
        <v>1.1153996217818618</v>
      </c>
      <c r="O67" s="16">
        <f t="shared" si="16"/>
        <v>19.468770809402901</v>
      </c>
      <c r="Q67" s="26" t="s">
        <v>30</v>
      </c>
      <c r="R67" s="45">
        <f>$R50*Adherence!BB6*Inputs!$C$6</f>
        <v>2228619.8482425865</v>
      </c>
      <c r="S67" s="46">
        <f>$R50*Adherence!BC6*Inputs!$C$6</f>
        <v>1796058.2121692216</v>
      </c>
      <c r="T67" s="46">
        <f>$R50*Adherence!BD6*Inputs!$C$6</f>
        <v>1438972.4454408262</v>
      </c>
      <c r="U67" s="46">
        <f>$R50*Adherence!BE6*Inputs!$C$6</f>
        <v>254030.32161114403</v>
      </c>
      <c r="V67" s="45">
        <f>$S50*Adherence!BB6*Inputs!$C$6</f>
        <v>741620.93125553511</v>
      </c>
      <c r="W67" s="46">
        <f>$S50*Adherence!BC6*Inputs!$C$6</f>
        <v>597676.79308270314</v>
      </c>
      <c r="X67" s="46">
        <f>$S50*Adherence!BD6*Inputs!$C$6</f>
        <v>478848.86508590321</v>
      </c>
      <c r="Y67" s="47">
        <f>$S50*Adherence!BE6*Inputs!$C$6</f>
        <v>84534.023974057738</v>
      </c>
      <c r="Z67" s="45">
        <f>$T50*Adherence!BB6*Inputs!$C$6</f>
        <v>11587.827050867754</v>
      </c>
      <c r="AA67" s="46">
        <f>$T50*Adherence!BC6*Inputs!$C$6</f>
        <v>9338.6998919172474</v>
      </c>
      <c r="AB67" s="46">
        <f>$T50*Adherence!BD6*Inputs!$C$6</f>
        <v>7482.0135169672467</v>
      </c>
      <c r="AC67" s="47">
        <f>$T50*Adherence!BE6*Inputs!$C$6</f>
        <v>1320.8441245946537</v>
      </c>
      <c r="AD67" s="45">
        <f>$U50*Adherence!BB6*Inputs!$C$6</f>
        <v>179.77888246075327</v>
      </c>
      <c r="AE67" s="46">
        <f>$U50*Adherence!BC6*Inputs!$C$6</f>
        <v>144.88488849853141</v>
      </c>
      <c r="AF67" s="46">
        <f>$U50*Adherence!BD6*Inputs!$C$6</f>
        <v>116.07940149019515</v>
      </c>
      <c r="AG67" s="47">
        <f>$U50*Adherence!BE6*Inputs!$C$6</f>
        <v>20.492183701231259</v>
      </c>
    </row>
    <row r="68" spans="2:33" x14ac:dyDescent="0.25">
      <c r="B68" s="1" t="s">
        <v>67</v>
      </c>
      <c r="C68" s="23">
        <f>C$44*Inputs!$D31</f>
        <v>1.2538945555290393</v>
      </c>
      <c r="D68" s="23">
        <f>D$44*Inputs!$D31</f>
        <v>0.94506672196256847</v>
      </c>
      <c r="E68" s="23">
        <f>E$44*Inputs!$D31</f>
        <v>1.5256257331007623</v>
      </c>
      <c r="F68" s="28">
        <f>F$44*Inputs!$D31</f>
        <v>0.94769992271141312</v>
      </c>
      <c r="G68" s="28">
        <f>G$44*Inputs!$D31</f>
        <v>0.94467229349844328</v>
      </c>
      <c r="H68" s="28">
        <f>H$44*Inputs!$D31</f>
        <v>1.104396513782077</v>
      </c>
      <c r="I68" s="28">
        <f>I$44*Inputs!$D31</f>
        <v>0.79100517046808816</v>
      </c>
      <c r="J68" s="28">
        <f>J$44*Inputs!$D31</f>
        <v>0.80479637550742922</v>
      </c>
      <c r="K68" s="28">
        <f>K$44*Inputs!$D31</f>
        <v>1.8451302579018565</v>
      </c>
      <c r="L68" s="28">
        <f>L$44*Inputs!$D31</f>
        <v>1.2645629720406391</v>
      </c>
      <c r="M68" s="28">
        <f>M$44*Inputs!$D31</f>
        <v>1.5509427078983156</v>
      </c>
      <c r="N68" s="28">
        <f>N$44*Inputs!$D31</f>
        <v>0.78870663629486459</v>
      </c>
      <c r="O68" s="16">
        <f t="shared" si="16"/>
        <v>13.766499860695497</v>
      </c>
      <c r="Q68" s="26" t="s">
        <v>31</v>
      </c>
      <c r="R68" s="45">
        <f>$R51*Adherence!BB7*Inputs!$C$6</f>
        <v>2107889.5712585449</v>
      </c>
      <c r="S68" s="46">
        <f>$R51*Adherence!BC7*Inputs!$C$6</f>
        <v>1892250.4143895402</v>
      </c>
      <c r="T68" s="46">
        <f>$R51*Adherence!BD7*Inputs!$C$6</f>
        <v>1505476.6001697688</v>
      </c>
      <c r="U68" s="46">
        <f>$R51*Adherence!BE7*Inputs!$C$6</f>
        <v>373126.70185535768</v>
      </c>
      <c r="V68" s="45">
        <f>$S51*Adherence!BB7*Inputs!$C$6</f>
        <v>482407.72597783833</v>
      </c>
      <c r="W68" s="46">
        <f>$S51*Adherence!BC7*Inputs!$C$6</f>
        <v>433056.94559760962</v>
      </c>
      <c r="X68" s="46">
        <f>$S51*Adherence!BD7*Inputs!$C$6</f>
        <v>344540.60264984646</v>
      </c>
      <c r="Y68" s="47">
        <f>$S51*Adherence!BE7*Inputs!$C$6</f>
        <v>85393.089940751946</v>
      </c>
      <c r="Z68" s="45">
        <f>$T51*Adherence!BB7*Inputs!$C$6</f>
        <v>7537.6207184037339</v>
      </c>
      <c r="AA68" s="46">
        <f>$T51*Adherence!BC7*Inputs!$C$6</f>
        <v>6766.5147749626594</v>
      </c>
      <c r="AB68" s="46">
        <f>$T51*Adherence!BD7*Inputs!$C$6</f>
        <v>5383.4469164038574</v>
      </c>
      <c r="AC68" s="47">
        <f>$T51*Adherence!BE7*Inputs!$C$6</f>
        <v>1334.267030324251</v>
      </c>
      <c r="AD68" s="45">
        <f>$U51*Adherence!BB7*Inputs!$C$6</f>
        <v>116.05400240202172</v>
      </c>
      <c r="AE68" s="46">
        <f>$U51*Adherence!BC7*Inputs!$C$6</f>
        <v>104.18156488419511</v>
      </c>
      <c r="AF68" s="46">
        <f>$U51*Adherence!BD7*Inputs!$C$6</f>
        <v>82.886972521986934</v>
      </c>
      <c r="AG68" s="47">
        <f>$U51*Adherence!BE7*Inputs!$C$6</f>
        <v>20.543223774064007</v>
      </c>
    </row>
    <row r="69" spans="2:33" x14ac:dyDescent="0.25">
      <c r="B69" s="1" t="s">
        <v>68</v>
      </c>
      <c r="C69" s="23">
        <f>C$44*Inputs!$D32</f>
        <v>0.88663734310747622</v>
      </c>
      <c r="D69" s="23">
        <f>D$44*Inputs!$D32</f>
        <v>0.6682630877734741</v>
      </c>
      <c r="E69" s="28">
        <f>E$44*Inputs!$D32</f>
        <v>1.0787803014282475</v>
      </c>
      <c r="F69" s="28">
        <f>F$44*Inputs!$D32</f>
        <v>0.67012504187920763</v>
      </c>
      <c r="G69" s="28">
        <f>G$44*Inputs!$D32</f>
        <v>0.66798418473179821</v>
      </c>
      <c r="H69" s="28">
        <f>H$44*Inputs!$D32</f>
        <v>0.78092626401408949</v>
      </c>
      <c r="I69" s="28">
        <f>I$44*Inputs!$D32</f>
        <v>0.5593251199916065</v>
      </c>
      <c r="J69" s="28">
        <f>J$44*Inputs!$D32</f>
        <v>0.56907697459565865</v>
      </c>
      <c r="K69" s="28">
        <f>K$44*Inputs!$D32</f>
        <v>1.3047041175348868</v>
      </c>
      <c r="L69" s="28">
        <f>L$44*Inputs!$D32</f>
        <v>0.89418105276735094</v>
      </c>
      <c r="M69" s="28">
        <f>M$44*Inputs!$D32</f>
        <v>1.0966821059867264</v>
      </c>
      <c r="N69" s="28">
        <f>N$44*Inputs!$D32</f>
        <v>0.55769981089093112</v>
      </c>
      <c r="O69" s="16">
        <f t="shared" si="16"/>
        <v>9.7343854047014524</v>
      </c>
      <c r="Q69" s="26" t="s">
        <v>32</v>
      </c>
      <c r="R69" s="45">
        <f>$R52*Adherence!BB8*Inputs!$C$6</f>
        <v>2052536.4452318181</v>
      </c>
      <c r="S69" s="46">
        <f>$R52*Adherence!BC8*Inputs!$C$6</f>
        <v>2083183.019647728</v>
      </c>
      <c r="T69" s="46">
        <f>$R52*Adherence!BD8*Inputs!$C$6</f>
        <v>1645111.0092611972</v>
      </c>
      <c r="U69" s="46">
        <f>$R52*Adherence!BE8*Inputs!$C$6</f>
        <v>522184.91876654793</v>
      </c>
      <c r="V69" s="45">
        <f>$S52*Adherence!BB8*Inputs!$C$6</f>
        <v>309797.85540667141</v>
      </c>
      <c r="W69" s="46">
        <f>$S52*Adherence!BC8*Inputs!$C$6</f>
        <v>314423.47024126572</v>
      </c>
      <c r="X69" s="46">
        <f>$S52*Adherence!BD8*Inputs!$C$6</f>
        <v>248303.44121731899</v>
      </c>
      <c r="Y69" s="47">
        <f>$S52*Adherence!BE8*Inputs!$C$6</f>
        <v>78815.539833843286</v>
      </c>
      <c r="Z69" s="45">
        <f>$T52*Adherence!BB8*Inputs!$C$6</f>
        <v>4840.5914907292472</v>
      </c>
      <c r="AA69" s="46">
        <f>$T52*Adherence!BC8*Inputs!$C$6</f>
        <v>4912.8667225197842</v>
      </c>
      <c r="AB69" s="46">
        <f>$T52*Adherence!BD8*Inputs!$C$6</f>
        <v>3879.7412690206143</v>
      </c>
      <c r="AC69" s="47">
        <f>$T52*Adherence!BE8*Inputs!$C$6</f>
        <v>1231.4928099038029</v>
      </c>
      <c r="AD69" s="45">
        <f>$U52*Adherence!BB8*Inputs!$C$6</f>
        <v>73.226756751867285</v>
      </c>
      <c r="AE69" s="46">
        <f>$U52*Adherence!BC8*Inputs!$C$6</f>
        <v>74.320110906549957</v>
      </c>
      <c r="AF69" s="46">
        <f>$U52*Adherence!BD8*Inputs!$C$6</f>
        <v>58.691354292314578</v>
      </c>
      <c r="AG69" s="47">
        <f>$U52*Adherence!BE8*Inputs!$C$6</f>
        <v>18.629587852065107</v>
      </c>
    </row>
    <row r="70" spans="2:33" x14ac:dyDescent="0.25">
      <c r="B70" s="1" t="s">
        <v>69</v>
      </c>
      <c r="C70" s="23">
        <f>C$44*Inputs!$D33</f>
        <v>0.62694727776451964</v>
      </c>
      <c r="D70" s="28">
        <f>D$44*Inputs!$D33</f>
        <v>0.47253336098128423</v>
      </c>
      <c r="E70" s="28">
        <f>E$44*Inputs!$D33</f>
        <v>0.76281286655038116</v>
      </c>
      <c r="F70" s="28">
        <f>F$44*Inputs!$D33</f>
        <v>0.47384996135570656</v>
      </c>
      <c r="G70" s="28">
        <f>G$44*Inputs!$D33</f>
        <v>0.47233614674922164</v>
      </c>
      <c r="H70" s="28">
        <f>H$44*Inputs!$D33</f>
        <v>0.55219825689103852</v>
      </c>
      <c r="I70" s="28">
        <f>I$44*Inputs!$D33</f>
        <v>0.39550258523404408</v>
      </c>
      <c r="J70" s="28">
        <f>J$44*Inputs!$D33</f>
        <v>0.40239818775371461</v>
      </c>
      <c r="K70" s="28">
        <f>K$44*Inputs!$D33</f>
        <v>0.92256512895092824</v>
      </c>
      <c r="L70" s="28">
        <f>L$44*Inputs!$D33</f>
        <v>0.63228148602031953</v>
      </c>
      <c r="M70" s="28">
        <f>M$44*Inputs!$D33</f>
        <v>0.77547135394915778</v>
      </c>
      <c r="N70" s="28">
        <f>N$44*Inputs!$D33</f>
        <v>0.3943533181474323</v>
      </c>
      <c r="O70" s="16">
        <f t="shared" si="16"/>
        <v>6.8832499303477483</v>
      </c>
      <c r="Q70" s="26" t="s">
        <v>33</v>
      </c>
      <c r="R70" s="45">
        <f>$R53*Adherence!BB9*Inputs!$C$6</f>
        <v>1752375.9619621362</v>
      </c>
      <c r="S70" s="46">
        <f>$R53*Adherence!BC9*Inputs!$C$6</f>
        <v>2033292.9471332878</v>
      </c>
      <c r="T70" s="46">
        <f>$R53*Adherence!BD9*Inputs!$C$6</f>
        <v>1594438.7344524751</v>
      </c>
      <c r="U70" s="46">
        <f>$R53*Adherence!BE9*Inputs!$C$6</f>
        <v>613916.37839371082</v>
      </c>
      <c r="V70" s="45">
        <f>$S53*Adherence!BB9*Inputs!$C$6</f>
        <v>196666.19152654501</v>
      </c>
      <c r="W70" s="46">
        <f>$S53*Adherence!BC9*Inputs!$C$6</f>
        <v>228193.02983518588</v>
      </c>
      <c r="X70" s="46">
        <f>$S53*Adherence!BD9*Inputs!$C$6</f>
        <v>178941.16350241736</v>
      </c>
      <c r="Y70" s="47">
        <f>$S53*Adherence!BE9*Inputs!$C$6</f>
        <v>68898.797218875101</v>
      </c>
      <c r="Z70" s="45">
        <f>$T53*Adherence!BB9*Inputs!$C$6</f>
        <v>3072.9092426022703</v>
      </c>
      <c r="AA70" s="46">
        <f>$T53*Adherence!BC9*Inputs!$C$6</f>
        <v>3565.5160911747844</v>
      </c>
      <c r="AB70" s="46">
        <f>$T53*Adherence!BD9*Inputs!$C$6</f>
        <v>2795.9556797252749</v>
      </c>
      <c r="AC70" s="47">
        <f>$T53*Adherence!BE9*Inputs!$C$6</f>
        <v>1076.5437065449248</v>
      </c>
      <c r="AD70" s="45">
        <f>$U53*Adherence!BB9*Inputs!$C$6</f>
        <v>45.759740339051611</v>
      </c>
      <c r="AE70" s="46">
        <f>$U53*Adherence!BC9*Inputs!$C$6</f>
        <v>53.095317051635419</v>
      </c>
      <c r="AF70" s="46">
        <f>$U53*Adherence!BD9*Inputs!$C$6</f>
        <v>41.635530307877964</v>
      </c>
      <c r="AG70" s="47">
        <f>$U53*Adherence!BE9*Inputs!$C$6</f>
        <v>16.031179766773224</v>
      </c>
    </row>
    <row r="71" spans="2:33" x14ac:dyDescent="0.25">
      <c r="B71" s="1" t="s">
        <v>70</v>
      </c>
      <c r="C71" s="28">
        <f>C$44*Inputs!$D34</f>
        <v>0.44331867155373811</v>
      </c>
      <c r="D71" s="28">
        <f>D$44*Inputs!$D34</f>
        <v>0.33413154388673705</v>
      </c>
      <c r="E71" s="28">
        <f>E$44*Inputs!$D34</f>
        <v>0.53939015071412377</v>
      </c>
      <c r="F71" s="28">
        <f>F$44*Inputs!$D34</f>
        <v>0.33506252093960381</v>
      </c>
      <c r="G71" s="28">
        <f>G$44*Inputs!$D34</f>
        <v>0.33399209236589911</v>
      </c>
      <c r="H71" s="28">
        <f>H$44*Inputs!$D34</f>
        <v>0.39046313200704474</v>
      </c>
      <c r="I71" s="28">
        <f>I$44*Inputs!$D34</f>
        <v>0.27966255999580325</v>
      </c>
      <c r="J71" s="28">
        <f>J$44*Inputs!$D34</f>
        <v>0.28453848729782932</v>
      </c>
      <c r="K71" s="28">
        <f>K$44*Inputs!$D34</f>
        <v>0.6523520587674434</v>
      </c>
      <c r="L71" s="28">
        <f>L$44*Inputs!$D34</f>
        <v>0.44709052638367547</v>
      </c>
      <c r="M71" s="28">
        <f>M$44*Inputs!$D34</f>
        <v>0.54834105299336322</v>
      </c>
      <c r="N71" s="28">
        <f>N$44*Inputs!$D34</f>
        <v>0.27884990544546556</v>
      </c>
      <c r="O71" s="16">
        <f t="shared" si="16"/>
        <v>4.8671927023507262</v>
      </c>
      <c r="Q71" s="26" t="s">
        <v>34</v>
      </c>
      <c r="R71" s="45">
        <f>$R54*Adherence!BB10*Inputs!$C$6</f>
        <v>1493317.2438675866</v>
      </c>
      <c r="S71" s="46">
        <f>$R54*Adherence!BC10*Inputs!$C$6</f>
        <v>2024968.3957549236</v>
      </c>
      <c r="T71" s="46">
        <f>$R54*Adherence!BD10*Inputs!$C$6</f>
        <v>1573141.1782596707</v>
      </c>
      <c r="U71" s="46">
        <f>$R54*Adherence!BE10*Inputs!$C$6</f>
        <v>710907.03984289733</v>
      </c>
      <c r="V71" s="45">
        <f>$S54*Adherence!BB10*Inputs!$C$6</f>
        <v>122420.8154524428</v>
      </c>
      <c r="W71" s="46">
        <f>$S54*Adherence!BC10*Inputs!$C$6</f>
        <v>166005.10259407674</v>
      </c>
      <c r="X71" s="46">
        <f>$S54*Adherence!BD10*Inputs!$C$6</f>
        <v>128964.71038235878</v>
      </c>
      <c r="Y71" s="47">
        <f>$S54*Adherence!BE10*Inputs!$C$6</f>
        <v>58279.524920671654</v>
      </c>
      <c r="Z71" s="45">
        <f>$T54*Adherence!BB10*Inputs!$C$6</f>
        <v>1912.825241444421</v>
      </c>
      <c r="AA71" s="46">
        <f>$T54*Adherence!BC10*Inputs!$C$6</f>
        <v>2593.8297280324523</v>
      </c>
      <c r="AB71" s="46">
        <f>$T54*Adherence!BD10*Inputs!$C$6</f>
        <v>2015.0735997243587</v>
      </c>
      <c r="AC71" s="47">
        <f>$T54*Adherence!BE10*Inputs!$C$6</f>
        <v>910.61757688549574</v>
      </c>
      <c r="AD71" s="45">
        <f>$U54*Adherence!BB10*Inputs!$C$6</f>
        <v>27.847336382697879</v>
      </c>
      <c r="AE71" s="46">
        <f>$U54*Adherence!BC10*Inputs!$C$6</f>
        <v>37.761551547394831</v>
      </c>
      <c r="AF71" s="46">
        <f>$U54*Adherence!BD10*Inputs!$C$6</f>
        <v>29.335890781661131</v>
      </c>
      <c r="AG71" s="47">
        <f>$U54*Adherence!BE10*Inputs!$C$6</f>
        <v>13.25697373189147</v>
      </c>
    </row>
    <row r="72" spans="2:33" x14ac:dyDescent="0.25">
      <c r="B72" s="1" t="s">
        <v>71</v>
      </c>
      <c r="C72" s="28">
        <f>C$44*Inputs!$D35</f>
        <v>0.31347363888225999</v>
      </c>
      <c r="D72" s="28">
        <f>D$44*Inputs!$D35</f>
        <v>0.23626668049064223</v>
      </c>
      <c r="E72" s="28">
        <f>E$44*Inputs!$D35</f>
        <v>0.38140643327519075</v>
      </c>
      <c r="F72" s="28">
        <f>F$44*Inputs!$D35</f>
        <v>0.23692498067785339</v>
      </c>
      <c r="G72" s="28">
        <f>G$44*Inputs!$D35</f>
        <v>0.23616807337461096</v>
      </c>
      <c r="H72" s="28">
        <f>H$44*Inputs!$D35</f>
        <v>0.27609912844551937</v>
      </c>
      <c r="I72" s="28">
        <f>I$44*Inputs!$D35</f>
        <v>0.19775129261702212</v>
      </c>
      <c r="J72" s="28">
        <f>J$44*Inputs!$D35</f>
        <v>0.20119909387685742</v>
      </c>
      <c r="K72" s="28">
        <f>K$44*Inputs!$D35</f>
        <v>0.46128256447546434</v>
      </c>
      <c r="L72" s="28">
        <f>L$44*Inputs!$D35</f>
        <v>0.31614074301015993</v>
      </c>
      <c r="M72" s="28">
        <f>M$44*Inputs!$D35</f>
        <v>0.38773567697457911</v>
      </c>
      <c r="N72" s="27">
        <f>N$44*Inputs!$D35</f>
        <v>0.19717665907371626</v>
      </c>
      <c r="O72" s="16">
        <f t="shared" si="16"/>
        <v>3.4416249651738764</v>
      </c>
      <c r="Q72" s="26" t="s">
        <v>35</v>
      </c>
      <c r="R72" s="45">
        <f>$R55*Adherence!BB11*Inputs!$C$6</f>
        <v>1693419.2748662541</v>
      </c>
      <c r="S72" s="46">
        <f>$R55*Adherence!BC11*Inputs!$C$6</f>
        <v>2772014.4100562092</v>
      </c>
      <c r="T72" s="46">
        <f>$R55*Adherence!BD11*Inputs!$C$6</f>
        <v>2126225.2753418083</v>
      </c>
      <c r="U72" s="46">
        <f>$R55*Adherence!BE11*Inputs!$C$6</f>
        <v>1096756.0611795383</v>
      </c>
      <c r="V72" s="45">
        <f>$S55*Adherence!BB11*Inputs!$C$6</f>
        <v>74083.003970838734</v>
      </c>
      <c r="W72" s="46">
        <f>$S55*Adherence!BC11*Inputs!$C$6</f>
        <v>121268.93652113155</v>
      </c>
      <c r="X72" s="46">
        <f>$S55*Adherence!BD11*Inputs!$C$6</f>
        <v>93017.221342591351</v>
      </c>
      <c r="Y72" s="47">
        <f>$S55*Adherence!BE11*Inputs!$C$6</f>
        <v>47980.429206950168</v>
      </c>
      <c r="Z72" s="45">
        <f>$T55*Adherence!BB11*Inputs!$C$6</f>
        <v>1157.5469370443568</v>
      </c>
      <c r="AA72" s="46">
        <f>$T55*Adherence!BC11*Inputs!$C$6</f>
        <v>1894.8271331426827</v>
      </c>
      <c r="AB72" s="46">
        <f>$T55*Adherence!BD11*Inputs!$C$6</f>
        <v>1453.3940834779919</v>
      </c>
      <c r="AC72" s="47">
        <f>$T55*Adherence!BE11*Inputs!$C$6</f>
        <v>749.69420635859728</v>
      </c>
      <c r="AD72" s="45">
        <f>$U55*Adherence!BB11*Inputs!$C$6</f>
        <v>16.214303226330362</v>
      </c>
      <c r="AE72" s="46">
        <f>$U55*Adherence!BC11*Inputs!$C$6</f>
        <v>26.541732965664096</v>
      </c>
      <c r="AF72" s="46">
        <f>$U55*Adherence!BD11*Inputs!$C$6</f>
        <v>20.358373058321718</v>
      </c>
      <c r="AG72" s="47">
        <f>$U55*Adherence!BE11*Inputs!$C$6</f>
        <v>10.501318607398792</v>
      </c>
    </row>
    <row r="73" spans="2:33" x14ac:dyDescent="0.25">
      <c r="B73" s="1" t="s">
        <v>72</v>
      </c>
      <c r="C73" s="28">
        <f>C$44*Inputs!$D36</f>
        <v>0.22165933577686914</v>
      </c>
      <c r="D73" s="28">
        <f>D$44*Inputs!$D36</f>
        <v>0.16706577194336858</v>
      </c>
      <c r="E73" s="28">
        <f>E$44*Inputs!$D36</f>
        <v>0.269695075357062</v>
      </c>
      <c r="F73" s="28">
        <f>F$44*Inputs!$D36</f>
        <v>0.16753126046980196</v>
      </c>
      <c r="G73" s="28">
        <f>G$44*Inputs!$D36</f>
        <v>0.16699604618294961</v>
      </c>
      <c r="H73" s="28">
        <f>H$44*Inputs!$D36</f>
        <v>0.19523156600352246</v>
      </c>
      <c r="I73" s="28">
        <f>I$44*Inputs!$D36</f>
        <v>0.13983127999790168</v>
      </c>
      <c r="J73" s="28">
        <f>J$44*Inputs!$D36</f>
        <v>0.14226924364891472</v>
      </c>
      <c r="K73" s="28">
        <f>K$44*Inputs!$D36</f>
        <v>0.32617602938372187</v>
      </c>
      <c r="L73" s="28">
        <f>L$44*Inputs!$D36</f>
        <v>0.22354526319183782</v>
      </c>
      <c r="M73" s="27">
        <f>M$44*Inputs!$D36</f>
        <v>0.27417052649668172</v>
      </c>
      <c r="N73" s="27">
        <f>N$44*Inputs!$D36</f>
        <v>0.13942495272273284</v>
      </c>
      <c r="O73" s="16">
        <f t="shared" si="16"/>
        <v>2.4335963511753644</v>
      </c>
      <c r="Q73" s="26" t="s">
        <v>36</v>
      </c>
      <c r="R73" s="45">
        <f>$R56*Adherence!BB12*Inputs!$C$6</f>
        <v>1391578.1541868381</v>
      </c>
      <c r="S73" s="46">
        <f>$R56*Adherence!BC12*Inputs!$C$6</f>
        <v>2991988.7755077248</v>
      </c>
      <c r="T73" s="46">
        <f>$R56*Adherence!BD12*Inputs!$C$6</f>
        <v>2220899.9065681454</v>
      </c>
      <c r="U73" s="46">
        <f>$R56*Adherence!BE12*Inputs!$C$6</f>
        <v>1289422.8367341144</v>
      </c>
      <c r="V73" s="45">
        <f>$S56*Adherence!BB12*Inputs!$C$6</f>
        <v>41926.87137902715</v>
      </c>
      <c r="W73" s="46">
        <f>$S56*Adherence!BC12*Inputs!$C$6</f>
        <v>90145.658136972081</v>
      </c>
      <c r="X73" s="46">
        <f>$S56*Adherence!BD12*Inputs!$C$6</f>
        <v>66913.514306199766</v>
      </c>
      <c r="Y73" s="47">
        <f>$S56*Adherence!BE12*Inputs!$C$6</f>
        <v>38849.032852575998</v>
      </c>
      <c r="Z73" s="45">
        <f>$T56*Adherence!BB12*Inputs!$C$6</f>
        <v>655.10736529730013</v>
      </c>
      <c r="AA73" s="46">
        <f>$T56*Adherence!BC12*Inputs!$C$6</f>
        <v>1408.5259083901906</v>
      </c>
      <c r="AB73" s="46">
        <f>$T56*Adherence!BD12*Inputs!$C$6</f>
        <v>1045.5236610343725</v>
      </c>
      <c r="AC73" s="47">
        <f>$T56*Adherence!BE12*Inputs!$C$6</f>
        <v>607.01613832150076</v>
      </c>
      <c r="AD73" s="45">
        <f>$U56*Adherence!BB12*Inputs!$C$6</f>
        <v>8.8109369184914481</v>
      </c>
      <c r="AE73" s="46">
        <f>$U56*Adherence!BC12*Inputs!$C$6</f>
        <v>18.944120588927809</v>
      </c>
      <c r="AF73" s="46">
        <f>$U56*Adherence!BD12*Inputs!$C$6</f>
        <v>14.061882848750285</v>
      </c>
      <c r="AG73" s="47">
        <f>$U56*Adherence!BE12*Inputs!$C$6</f>
        <v>8.164128792583222</v>
      </c>
    </row>
    <row r="74" spans="2:33" x14ac:dyDescent="0.25">
      <c r="B74" s="1" t="s">
        <v>73</v>
      </c>
      <c r="C74" s="28">
        <f>C$44*Inputs!$D37</f>
        <v>0.15673681944112999</v>
      </c>
      <c r="D74" s="28">
        <f>D$44*Inputs!$D37</f>
        <v>0.11813334024532111</v>
      </c>
      <c r="E74" s="28">
        <f>E$44*Inputs!$D37</f>
        <v>0.19070321663759537</v>
      </c>
      <c r="F74" s="28">
        <f>F$44*Inputs!$D37</f>
        <v>0.1184624903389267</v>
      </c>
      <c r="G74" s="28">
        <f>G$44*Inputs!$D37</f>
        <v>0.11808403668730548</v>
      </c>
      <c r="H74" s="28">
        <f>H$44*Inputs!$D37</f>
        <v>0.13804956422275969</v>
      </c>
      <c r="I74" s="28">
        <f>I$44*Inputs!$D37</f>
        <v>9.8875646308511062E-2</v>
      </c>
      <c r="J74" s="28">
        <f>J$44*Inputs!$D37</f>
        <v>0.10059954693842871</v>
      </c>
      <c r="K74" s="28">
        <f>K$44*Inputs!$D37</f>
        <v>0.23064128223773217</v>
      </c>
      <c r="L74" s="27">
        <f>L$44*Inputs!$D37</f>
        <v>0.15807037150507997</v>
      </c>
      <c r="M74" s="27">
        <f>M$44*Inputs!$D37</f>
        <v>0.19386783848728956</v>
      </c>
      <c r="N74" s="27">
        <f>N$44*Inputs!$D37</f>
        <v>9.858832953685813E-2</v>
      </c>
      <c r="O74" s="16">
        <f t="shared" si="16"/>
        <v>1.7208124825869382</v>
      </c>
      <c r="Q74" s="26" t="s">
        <v>37</v>
      </c>
      <c r="R74" s="45">
        <f>$R57*Adherence!BB13*Inputs!$C$6</f>
        <v>1123484.6500448124</v>
      </c>
      <c r="S74" s="46">
        <f>$R57*Adherence!BC13*Inputs!$C$6</f>
        <v>3425372.4003101233</v>
      </c>
      <c r="T74" s="46">
        <f>$R57*Adherence!BD13*Inputs!$C$6</f>
        <v>2463457.4577524988</v>
      </c>
      <c r="U74" s="46">
        <f>$R57*Adherence!BE13*Inputs!$C$6</f>
        <v>1583374.489934464</v>
      </c>
      <c r="V74" s="45">
        <f>$S57*Adherence!BB13*Inputs!$C$6</f>
        <v>21980.995512405734</v>
      </c>
      <c r="W74" s="46">
        <f>$S57*Adherence!BC13*Inputs!$C$6</f>
        <v>67017.466911125186</v>
      </c>
      <c r="X74" s="46">
        <f>$S57*Adherence!BD13*Inputs!$C$6</f>
        <v>48197.585362381469</v>
      </c>
      <c r="Y74" s="47">
        <f>$S57*Adherence!BE13*Inputs!$C$6</f>
        <v>30978.747734843499</v>
      </c>
      <c r="Z74" s="45">
        <f>$T57*Adherence!BB13*Inputs!$C$6</f>
        <v>343.45305488134005</v>
      </c>
      <c r="AA74" s="46">
        <f>$T57*Adherence!BC13*Inputs!$C$6</f>
        <v>1047.1479204863326</v>
      </c>
      <c r="AB74" s="46">
        <f>$T57*Adherence!BD13*Inputs!$C$6</f>
        <v>753.08727128721148</v>
      </c>
      <c r="AC74" s="47">
        <f>$T57*Adherence!BE13*Inputs!$C$6</f>
        <v>484.04293335693035</v>
      </c>
      <c r="AD74" s="45">
        <f>$U57*Adherence!BB13*Inputs!$C$6</f>
        <v>4.3436221216637154</v>
      </c>
      <c r="AE74" s="46">
        <f>$U57*Adherence!BC13*Inputs!$C$6</f>
        <v>13.243192358996568</v>
      </c>
      <c r="AF74" s="46">
        <f>$U57*Adherence!BD13*Inputs!$C$6</f>
        <v>9.5242318698741535</v>
      </c>
      <c r="AG74" s="47">
        <f>$U57*Adherence!BE13*Inputs!$C$6</f>
        <v>6.1216505815927391</v>
      </c>
    </row>
    <row r="75" spans="2:33" x14ac:dyDescent="0.25">
      <c r="B75" s="1" t="s">
        <v>74</v>
      </c>
      <c r="C75" s="28">
        <f>C$44*Inputs!$D38</f>
        <v>0.11082966788843457</v>
      </c>
      <c r="D75" s="28">
        <f>D$44*Inputs!$D38</f>
        <v>8.353288597168429E-2</v>
      </c>
      <c r="E75" s="28">
        <f>E$44*Inputs!$D38</f>
        <v>0.134847537678531</v>
      </c>
      <c r="F75" s="28">
        <f>F$44*Inputs!$D38</f>
        <v>8.3765630234900981E-2</v>
      </c>
      <c r="G75" s="28">
        <f>G$44*Inputs!$D38</f>
        <v>8.3498023091474805E-2</v>
      </c>
      <c r="H75" s="28">
        <f>H$44*Inputs!$D38</f>
        <v>9.7615783001761228E-2</v>
      </c>
      <c r="I75" s="28">
        <f>I$44*Inputs!$D38</f>
        <v>6.991563999895084E-2</v>
      </c>
      <c r="J75" s="28">
        <f>J$44*Inputs!$D38</f>
        <v>7.1134621824457359E-2</v>
      </c>
      <c r="K75" s="27">
        <f>K$44*Inputs!$D38</f>
        <v>0.16308801469186093</v>
      </c>
      <c r="L75" s="27">
        <f>L$44*Inputs!$D38</f>
        <v>0.11177263159591891</v>
      </c>
      <c r="M75" s="27">
        <f>M$44*Inputs!$D38</f>
        <v>0.13708526324834086</v>
      </c>
      <c r="N75" s="27">
        <f>N$44*Inputs!$D38</f>
        <v>6.9712476361366418E-2</v>
      </c>
      <c r="O75" s="16">
        <f t="shared" si="16"/>
        <v>1.2167981755876822</v>
      </c>
      <c r="Q75" s="26" t="s">
        <v>38</v>
      </c>
      <c r="R75" s="48">
        <f>$R58*Adherence!BB14*Inputs!$C$6</f>
        <v>521873.68005875376</v>
      </c>
      <c r="S75" s="49">
        <f>$R58*Adherence!BC14*Inputs!$C$6</f>
        <v>3305905.9488325841</v>
      </c>
      <c r="T75" s="49">
        <f>$R58*Adherence!BD14*Inputs!$C$6</f>
        <v>2219356.0381390397</v>
      </c>
      <c r="U75" s="49">
        <f>$R58*Adherence!BE14*Inputs!$C$6</f>
        <v>1563586.7865624141</v>
      </c>
      <c r="V75" s="48">
        <f>$S58*Adherence!BB14*Inputs!$C$6</f>
        <v>8154.2762509180393</v>
      </c>
      <c r="W75" s="49">
        <f>$S58*Adherence!BC14*Inputs!$C$6</f>
        <v>51654.780450509206</v>
      </c>
      <c r="X75" s="49">
        <f>$S58*Adherence!BD14*Inputs!$C$6</f>
        <v>34677.438095922545</v>
      </c>
      <c r="Y75" s="50">
        <f>$S58*Adherence!BE14*Inputs!$C$6</f>
        <v>24431.043540037754</v>
      </c>
      <c r="Z75" s="48">
        <f>$T58*Adherence!BB14*Inputs!$C$6</f>
        <v>127.41056642059452</v>
      </c>
      <c r="AA75" s="49">
        <f>$T58*Adherence!BC14*Inputs!$C$6</f>
        <v>807.10594453920726</v>
      </c>
      <c r="AB75" s="49">
        <f>$T58*Adherence!BD14*Inputs!$C$6</f>
        <v>541.83497024879046</v>
      </c>
      <c r="AC75" s="50">
        <f>$T58*Adherence!BE14*Inputs!$C$6</f>
        <v>381.73505531309041</v>
      </c>
      <c r="AD75" s="48">
        <f>$U58*Adherence!BB14*Inputs!$C$6</f>
        <v>1.279754389657797</v>
      </c>
      <c r="AE75" s="49">
        <f>$U58*Adherence!BC14*Inputs!$C$6</f>
        <v>8.1068423480142098</v>
      </c>
      <c r="AF75" s="49">
        <f>$U58*Adherence!BD14*Inputs!$C$6</f>
        <v>5.4423718622909165</v>
      </c>
      <c r="AG75" s="50">
        <f>$U58*Adherence!BE14*Inputs!$C$6</f>
        <v>3.8342747108627901</v>
      </c>
    </row>
    <row r="76" spans="2:33" x14ac:dyDescent="0.25">
      <c r="B76" s="1" t="s">
        <v>75</v>
      </c>
      <c r="C76" s="28">
        <f>C$44*Inputs!$D39</f>
        <v>7.8368409720565038E-2</v>
      </c>
      <c r="D76" s="28">
        <f>D$44*Inputs!$D39</f>
        <v>5.9066670122660592E-2</v>
      </c>
      <c r="E76" s="28">
        <f>E$44*Inputs!$D39</f>
        <v>9.5351608318797743E-2</v>
      </c>
      <c r="F76" s="28">
        <f>F$44*Inputs!$D39</f>
        <v>5.9231245169463383E-2</v>
      </c>
      <c r="G76" s="28">
        <f>G$44*Inputs!$D39</f>
        <v>5.9042018343652768E-2</v>
      </c>
      <c r="H76" s="28">
        <f>H$44*Inputs!$D39</f>
        <v>6.9024782111379884E-2</v>
      </c>
      <c r="I76" s="28">
        <f>I$44*Inputs!$D39</f>
        <v>4.9437823154255559E-2</v>
      </c>
      <c r="J76" s="27">
        <f>J$44*Inputs!$D39</f>
        <v>5.0299773469214382E-2</v>
      </c>
      <c r="K76" s="27">
        <f>K$44*Inputs!$D39</f>
        <v>0.11532064111886615</v>
      </c>
      <c r="L76" s="27">
        <f>L$44*Inputs!$D39</f>
        <v>7.9035185752540024E-2</v>
      </c>
      <c r="M76" s="27">
        <f>M$44*Inputs!$D39</f>
        <v>9.693391924364482E-2</v>
      </c>
      <c r="N76" s="27">
        <f>N$44*Inputs!$D39</f>
        <v>4.9294164768429086E-2</v>
      </c>
      <c r="O76" s="16">
        <f t="shared" si="16"/>
        <v>0.86040624129346932</v>
      </c>
    </row>
    <row r="77" spans="2:33" x14ac:dyDescent="0.25">
      <c r="B77" s="1" t="s">
        <v>76</v>
      </c>
      <c r="C77" s="28">
        <f>C$44*Inputs!$D40</f>
        <v>5.5414833944217305E-2</v>
      </c>
      <c r="D77" s="28">
        <f>D$44*Inputs!$D40</f>
        <v>4.1766442985842159E-2</v>
      </c>
      <c r="E77" s="28">
        <f>E$44*Inputs!$D40</f>
        <v>6.7423768839265527E-2</v>
      </c>
      <c r="F77" s="28">
        <f>F$44*Inputs!$D40</f>
        <v>4.1882815117450511E-2</v>
      </c>
      <c r="G77" s="28">
        <f>G$44*Inputs!$D40</f>
        <v>4.1749011545737416E-2</v>
      </c>
      <c r="H77" s="28">
        <f>H$44*Inputs!$D40</f>
        <v>4.8807891500880628E-2</v>
      </c>
      <c r="I77" s="27">
        <f>I$44*Inputs!$D40</f>
        <v>3.4957819999475434E-2</v>
      </c>
      <c r="J77" s="27">
        <f>J$44*Inputs!$D40</f>
        <v>3.5567310912228693E-2</v>
      </c>
      <c r="K77" s="27">
        <f>K$44*Inputs!$D40</f>
        <v>8.1544007345930494E-2</v>
      </c>
      <c r="L77" s="27">
        <f>L$44*Inputs!$D40</f>
        <v>5.5886315797959475E-2</v>
      </c>
      <c r="M77" s="27">
        <f>M$44*Inputs!$D40</f>
        <v>6.8542631624170458E-2</v>
      </c>
      <c r="N77" s="27">
        <f>N$44*Inputs!$D40</f>
        <v>3.4856238180683216E-2</v>
      </c>
      <c r="O77" s="16">
        <f t="shared" si="16"/>
        <v>0.60839908779384122</v>
      </c>
      <c r="Q77" s="41" t="s">
        <v>102</v>
      </c>
      <c r="R77" s="44" t="s">
        <v>103</v>
      </c>
    </row>
    <row r="78" spans="2:33" x14ac:dyDescent="0.25">
      <c r="B78" s="1" t="s">
        <v>77</v>
      </c>
      <c r="C78" s="28">
        <f>C$44*Inputs!$D41</f>
        <v>3.9184204860282519E-2</v>
      </c>
      <c r="D78" s="28">
        <f>D$44*Inputs!$D41</f>
        <v>2.9533335061330296E-2</v>
      </c>
      <c r="E78" s="28">
        <f>E$44*Inputs!$D41</f>
        <v>4.7675804159398871E-2</v>
      </c>
      <c r="F78" s="28">
        <f>F$44*Inputs!$D41</f>
        <v>2.9615622584731691E-2</v>
      </c>
      <c r="G78" s="28">
        <f>G$44*Inputs!$D41</f>
        <v>2.9521009171826384E-2</v>
      </c>
      <c r="H78" s="27">
        <f>H$44*Inputs!$D41</f>
        <v>3.4512391055689942E-2</v>
      </c>
      <c r="I78" s="27">
        <f>I$44*Inputs!$D41</f>
        <v>2.4718911577127779E-2</v>
      </c>
      <c r="J78" s="27">
        <f>J$44*Inputs!$D41</f>
        <v>2.5149886734607191E-2</v>
      </c>
      <c r="K78" s="27">
        <f>K$44*Inputs!$D41</f>
        <v>5.7660320559433077E-2</v>
      </c>
      <c r="L78" s="27">
        <f>L$44*Inputs!$D41</f>
        <v>3.9517592876270012E-2</v>
      </c>
      <c r="M78" s="27">
        <f>M$44*Inputs!$D41</f>
        <v>4.846695962182241E-2</v>
      </c>
      <c r="N78" s="27">
        <f>N$44*Inputs!$D41</f>
        <v>2.4647082384214543E-2</v>
      </c>
      <c r="O78" s="16">
        <f t="shared" si="16"/>
        <v>0.43020312064673466</v>
      </c>
      <c r="Q78" s="1">
        <v>2014</v>
      </c>
      <c r="R78" s="11">
        <f>SUM(R64:R75)</f>
        <v>19424265.308253281</v>
      </c>
    </row>
    <row r="79" spans="2:33" x14ac:dyDescent="0.25">
      <c r="B79" s="1" t="s">
        <v>78</v>
      </c>
      <c r="C79" s="28">
        <f>C$44*Inputs!$D42</f>
        <v>2.7707416972108653E-2</v>
      </c>
      <c r="D79" s="28">
        <f>D$44*Inputs!$D42</f>
        <v>2.0883221492921079E-2</v>
      </c>
      <c r="E79" s="28">
        <f>E$44*Inputs!$D42</f>
        <v>3.3711884419632764E-2</v>
      </c>
      <c r="F79" s="28">
        <f>F$44*Inputs!$D42</f>
        <v>2.0941407558725256E-2</v>
      </c>
      <c r="G79" s="27">
        <f>G$44*Inputs!$D42</f>
        <v>2.0874505772868708E-2</v>
      </c>
      <c r="H79" s="27">
        <f>H$44*Inputs!$D42</f>
        <v>2.4403945750440314E-2</v>
      </c>
      <c r="I79" s="27">
        <f>I$44*Inputs!$D42</f>
        <v>1.7478909999737717E-2</v>
      </c>
      <c r="J79" s="27">
        <f>J$44*Inputs!$D42</f>
        <v>1.7783655456114347E-2</v>
      </c>
      <c r="K79" s="27">
        <f>K$44*Inputs!$D42</f>
        <v>4.0772003672965247E-2</v>
      </c>
      <c r="L79" s="27">
        <f>L$44*Inputs!$D42</f>
        <v>2.7943157898979738E-2</v>
      </c>
      <c r="M79" s="27">
        <f>M$44*Inputs!$D42</f>
        <v>3.4271315812085229E-2</v>
      </c>
      <c r="N79" s="27">
        <f>N$44*Inputs!$D42</f>
        <v>1.7428119090341608E-2</v>
      </c>
      <c r="O79" s="16">
        <f t="shared" si="16"/>
        <v>0.30419954389692061</v>
      </c>
      <c r="Q79" s="1">
        <v>2015</v>
      </c>
      <c r="R79" s="11">
        <f>SUM(S64:S75,V64:V75)</f>
        <v>33204777.688893482</v>
      </c>
    </row>
    <row r="80" spans="2:33" x14ac:dyDescent="0.25">
      <c r="B80" s="1" t="s">
        <v>79</v>
      </c>
      <c r="C80" s="28">
        <f>C$44*Inputs!$D43</f>
        <v>1.959210243014127E-2</v>
      </c>
      <c r="D80" s="28">
        <f>D$44*Inputs!$D43</f>
        <v>1.4766667530665155E-2</v>
      </c>
      <c r="E80" s="28">
        <f>E$44*Inputs!$D43</f>
        <v>2.383790207969945E-2</v>
      </c>
      <c r="F80" s="27">
        <f>F$44*Inputs!$D43</f>
        <v>1.4807811292365854E-2</v>
      </c>
      <c r="G80" s="27">
        <f>G$44*Inputs!$D43</f>
        <v>1.4760504585913201E-2</v>
      </c>
      <c r="H80" s="27">
        <f>H$44*Inputs!$D43</f>
        <v>1.7256195527844981E-2</v>
      </c>
      <c r="I80" s="27">
        <f>I$44*Inputs!$D43</f>
        <v>1.2359455788563897E-2</v>
      </c>
      <c r="J80" s="27">
        <f>J$44*Inputs!$D43</f>
        <v>1.2574943367303602E-2</v>
      </c>
      <c r="K80" s="27">
        <f>K$44*Inputs!$D43</f>
        <v>2.8830160279716553E-2</v>
      </c>
      <c r="L80" s="27">
        <f>L$44*Inputs!$D43</f>
        <v>1.9758796438135016E-2</v>
      </c>
      <c r="M80" s="27">
        <f>M$44*Inputs!$D43</f>
        <v>2.4233479810911219E-2</v>
      </c>
      <c r="N80" s="27">
        <f>N$44*Inputs!$D43</f>
        <v>1.2323541192107278E-2</v>
      </c>
      <c r="O80" s="16">
        <f t="shared" si="16"/>
        <v>0.21510156032336747</v>
      </c>
      <c r="Q80" s="1">
        <v>2016</v>
      </c>
      <c r="R80" s="11">
        <f>SUM(T64:T75,W64:W75,Z64:Z75)</f>
        <v>25299178.142695423</v>
      </c>
    </row>
    <row r="81" spans="2:18" x14ac:dyDescent="0.25">
      <c r="B81" s="1" t="s">
        <v>80</v>
      </c>
      <c r="C81" s="28">
        <f>C$44*Inputs!$D44</f>
        <v>1.3853708486054332E-2</v>
      </c>
      <c r="D81" s="28">
        <f>D$44*Inputs!$D44</f>
        <v>1.0441610746460543E-2</v>
      </c>
      <c r="E81" s="27">
        <f>E$44*Inputs!$D44</f>
        <v>1.6855942209816389E-2</v>
      </c>
      <c r="F81" s="27">
        <f>F$44*Inputs!$D44</f>
        <v>1.0470703779362631E-2</v>
      </c>
      <c r="G81" s="27">
        <f>G$44*Inputs!$D44</f>
        <v>1.0437252886434359E-2</v>
      </c>
      <c r="H81" s="27">
        <f>H$44*Inputs!$D44</f>
        <v>1.2201972875220162E-2</v>
      </c>
      <c r="I81" s="27">
        <f>I$44*Inputs!$D44</f>
        <v>8.7394549998688602E-3</v>
      </c>
      <c r="J81" s="27">
        <f>J$44*Inputs!$D44</f>
        <v>8.8918277280571768E-3</v>
      </c>
      <c r="K81" s="27">
        <f>K$44*Inputs!$D44</f>
        <v>2.0386001836482631E-2</v>
      </c>
      <c r="L81" s="27">
        <f>L$44*Inputs!$D44</f>
        <v>1.3971578949489876E-2</v>
      </c>
      <c r="M81" s="27">
        <f>M$44*Inputs!$D44</f>
        <v>1.7135657906042618E-2</v>
      </c>
      <c r="N81" s="27">
        <f>N$44*Inputs!$D44</f>
        <v>8.7140595451708075E-3</v>
      </c>
      <c r="O81" s="16">
        <f t="shared" si="16"/>
        <v>0.15209977194846042</v>
      </c>
      <c r="Q81" s="1" t="s">
        <v>111</v>
      </c>
      <c r="R81" s="11">
        <f>SUM(U64:U75,X64:Y75,AA64:AC75,AD64:AG75)</f>
        <v>13407732.330671242</v>
      </c>
    </row>
    <row r="82" spans="2:18" x14ac:dyDescent="0.25">
      <c r="B82" s="1" t="s">
        <v>81</v>
      </c>
      <c r="C82" s="28">
        <f>C$44*Inputs!$D45</f>
        <v>9.796051215070635E-3</v>
      </c>
      <c r="D82" s="27">
        <f>D$44*Inputs!$D45</f>
        <v>7.3833337653325774E-3</v>
      </c>
      <c r="E82" s="27">
        <f>E$44*Inputs!$D45</f>
        <v>1.1918951039849725E-2</v>
      </c>
      <c r="F82" s="27">
        <f>F$44*Inputs!$D45</f>
        <v>7.4039056461829272E-3</v>
      </c>
      <c r="G82" s="27">
        <f>G$44*Inputs!$D45</f>
        <v>7.3802522929566003E-3</v>
      </c>
      <c r="H82" s="27">
        <f>H$44*Inputs!$D45</f>
        <v>8.6280977639224907E-3</v>
      </c>
      <c r="I82" s="27">
        <f>I$44*Inputs!$D45</f>
        <v>6.1797278942819483E-3</v>
      </c>
      <c r="J82" s="27">
        <f>J$44*Inputs!$D45</f>
        <v>6.2874716836518012E-3</v>
      </c>
      <c r="K82" s="27">
        <f>K$44*Inputs!$D45</f>
        <v>1.4415080139858276E-2</v>
      </c>
      <c r="L82" s="27">
        <f>L$44*Inputs!$D45</f>
        <v>9.8793982190675082E-3</v>
      </c>
      <c r="M82" s="27">
        <f>M$44*Inputs!$D45</f>
        <v>1.2116739905455609E-2</v>
      </c>
      <c r="N82" s="27">
        <f>N$44*Inputs!$D45</f>
        <v>6.1617705960536392E-3</v>
      </c>
      <c r="O82" s="16">
        <f t="shared" si="16"/>
        <v>0.10755078016168373</v>
      </c>
      <c r="Q82" s="51" t="s">
        <v>104</v>
      </c>
      <c r="R82" s="53">
        <f>SUM(R78:R81)</f>
        <v>91335953.470513418</v>
      </c>
    </row>
    <row r="83" spans="2:18" x14ac:dyDescent="0.25">
      <c r="B83" s="1" t="s">
        <v>82</v>
      </c>
      <c r="C83" s="27">
        <f>C$44*Inputs!$D46</f>
        <v>6.9268542430271658E-3</v>
      </c>
      <c r="D83" s="27">
        <f>D$44*Inputs!$D46</f>
        <v>5.2208053732302716E-3</v>
      </c>
      <c r="E83" s="27">
        <f>E$44*Inputs!$D46</f>
        <v>8.4279711049081944E-3</v>
      </c>
      <c r="F83" s="27">
        <f>F$44*Inputs!$D46</f>
        <v>5.2353518896813157E-3</v>
      </c>
      <c r="G83" s="27">
        <f>G$44*Inputs!$D46</f>
        <v>5.2186264432171796E-3</v>
      </c>
      <c r="H83" s="27">
        <f>H$44*Inputs!$D46</f>
        <v>6.1009864376100811E-3</v>
      </c>
      <c r="I83" s="27">
        <f>I$44*Inputs!$D46</f>
        <v>4.3697274999344301E-3</v>
      </c>
      <c r="J83" s="27">
        <f>J$44*Inputs!$D46</f>
        <v>4.4459138640285884E-3</v>
      </c>
      <c r="K83" s="27">
        <f>K$44*Inputs!$D46</f>
        <v>1.0193000918241315E-2</v>
      </c>
      <c r="L83" s="27">
        <f>L$44*Inputs!$D46</f>
        <v>6.9857894747449379E-3</v>
      </c>
      <c r="M83" s="27">
        <f>M$44*Inputs!$D46</f>
        <v>8.567828953021309E-3</v>
      </c>
      <c r="N83" s="27">
        <f>N$44*Inputs!$D46</f>
        <v>4.3570297725854037E-3</v>
      </c>
      <c r="O83" s="16">
        <f t="shared" si="16"/>
        <v>7.6049885974230208E-2</v>
      </c>
    </row>
    <row r="84" spans="2:18" x14ac:dyDescent="0.25">
      <c r="B84" s="1" t="s">
        <v>83</v>
      </c>
      <c r="C84" s="27">
        <f>C$44*Inputs!$D47</f>
        <v>4.8980256075353201E-3</v>
      </c>
      <c r="D84" s="27">
        <f>D$44*Inputs!$D47</f>
        <v>3.6916668826662909E-3</v>
      </c>
      <c r="E84" s="27">
        <f>E$44*Inputs!$D47</f>
        <v>5.959475519924865E-3</v>
      </c>
      <c r="F84" s="27">
        <f>F$44*Inputs!$D47</f>
        <v>3.7019528230914653E-3</v>
      </c>
      <c r="G84" s="27">
        <f>G$44*Inputs!$D47</f>
        <v>3.6901261464783019E-3</v>
      </c>
      <c r="H84" s="27">
        <f>H$44*Inputs!$D47</f>
        <v>4.3140488819612471E-3</v>
      </c>
      <c r="I84" s="27">
        <f>I$44*Inputs!$D47</f>
        <v>3.0898639471409759E-3</v>
      </c>
      <c r="J84" s="27">
        <f>J$44*Inputs!$D47</f>
        <v>3.1437358418259023E-3</v>
      </c>
      <c r="K84" s="27">
        <f>K$44*Inputs!$D47</f>
        <v>7.2075400699291425E-3</v>
      </c>
      <c r="L84" s="27">
        <f>L$44*Inputs!$D47</f>
        <v>4.9396991095337567E-3</v>
      </c>
      <c r="M84" s="27">
        <f>M$44*Inputs!$D47</f>
        <v>6.0583699527278082E-3</v>
      </c>
      <c r="N84" s="27">
        <f>N$44*Inputs!$D47</f>
        <v>3.0808852980268213E-3</v>
      </c>
      <c r="O84" s="16">
        <f t="shared" si="16"/>
        <v>5.3775390080841902E-2</v>
      </c>
    </row>
    <row r="85" spans="2:18" x14ac:dyDescent="0.25">
      <c r="B85" s="1" t="s">
        <v>84</v>
      </c>
      <c r="C85" s="27">
        <f>C$44*Inputs!$D48</f>
        <v>3.4634271215135842E-3</v>
      </c>
      <c r="D85" s="27">
        <f>D$44*Inputs!$D48</f>
        <v>2.6104026866151371E-3</v>
      </c>
      <c r="E85" s="27">
        <f>E$44*Inputs!$D48</f>
        <v>4.213985552454098E-3</v>
      </c>
      <c r="F85" s="27">
        <f>F$44*Inputs!$D48</f>
        <v>2.6176759448406587E-3</v>
      </c>
      <c r="G85" s="27">
        <f>G$44*Inputs!$D48</f>
        <v>2.6093132216085907E-3</v>
      </c>
      <c r="H85" s="27">
        <f>H$44*Inputs!$D48</f>
        <v>3.0504932188050418E-3</v>
      </c>
      <c r="I85" s="27">
        <f>I$44*Inputs!$D48</f>
        <v>2.1848637499672159E-3</v>
      </c>
      <c r="J85" s="27">
        <f>J$44*Inputs!$D48</f>
        <v>2.2229569320142951E-3</v>
      </c>
      <c r="K85" s="27">
        <f>K$44*Inputs!$D48</f>
        <v>5.0965004591206594E-3</v>
      </c>
      <c r="L85" s="27">
        <f>L$44*Inputs!$D48</f>
        <v>3.4928947373724702E-3</v>
      </c>
      <c r="M85" s="27">
        <f>M$44*Inputs!$D48</f>
        <v>4.2839144765106562E-3</v>
      </c>
      <c r="N85" s="27">
        <f>N$44*Inputs!$D48</f>
        <v>2.1785148862927027E-3</v>
      </c>
      <c r="O85" s="16">
        <f t="shared" si="16"/>
        <v>3.8024942987115111E-2</v>
      </c>
    </row>
    <row r="86" spans="2:18" x14ac:dyDescent="0.25">
      <c r="B86" s="19" t="s">
        <v>39</v>
      </c>
      <c r="C86" s="15">
        <f>SUM(C47:C85)</f>
        <v>6199.6342456389521</v>
      </c>
      <c r="D86" s="15">
        <f t="shared" ref="D86:O86" si="18">SUM(D47:D85)</f>
        <v>4672.6959520299097</v>
      </c>
      <c r="E86" s="15">
        <f t="shared" si="18"/>
        <v>7543.1554425793729</v>
      </c>
      <c r="F86" s="15">
        <f t="shared" si="18"/>
        <v>4685.7152936214306</v>
      </c>
      <c r="G86" s="15">
        <f t="shared" si="18"/>
        <v>4670.7457783068794</v>
      </c>
      <c r="H86" s="15">
        <f t="shared" si="18"/>
        <v>5460.4706730852913</v>
      </c>
      <c r="I86" s="15">
        <f t="shared" si="18"/>
        <v>3910.9690058765582</v>
      </c>
      <c r="J86" s="15">
        <f t="shared" si="18"/>
        <v>3979.1568982902504</v>
      </c>
      <c r="K86" s="15">
        <f t="shared" si="18"/>
        <v>9122.8825295653496</v>
      </c>
      <c r="L86" s="15">
        <f t="shared" si="18"/>
        <v>6252.3821262804386</v>
      </c>
      <c r="M86" s="15">
        <f t="shared" si="18"/>
        <v>7668.3302296129341</v>
      </c>
      <c r="N86" s="15">
        <f t="shared" si="18"/>
        <v>3899.6043571409427</v>
      </c>
      <c r="O86" s="16">
        <f t="shared" si="18"/>
        <v>68065.742532028293</v>
      </c>
    </row>
  </sheetData>
  <mergeCells count="4">
    <mergeCell ref="R62:U62"/>
    <mergeCell ref="V62:Y62"/>
    <mergeCell ref="Z62:AC62"/>
    <mergeCell ref="AD62:AG6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Inputs</vt:lpstr>
      <vt:lpstr>Adherence</vt:lpstr>
      <vt:lpstr>S1 - $24MM Calculation</vt:lpstr>
      <vt:lpstr>S2 - $30MM Calculation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2013-10-16T16:06:38Z</dcterms:created>
  <dcterms:modified xsi:type="dcterms:W3CDTF">2013-10-17T21:51:14Z</dcterms:modified>
</cp:coreProperties>
</file>