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pushh01\dinfopln\Marketing Mix PI\InvOpt\P12 2024 AB\Products\G9\"/>
    </mc:Choice>
  </mc:AlternateContent>
  <xr:revisionPtr revIDLastSave="0" documentId="13_ncr:1_{CAD453CE-B8E2-4501-AE6E-DF159C19733C}" xr6:coauthVersionLast="47" xr6:coauthVersionMax="47" xr10:uidLastSave="{00000000-0000-0000-0000-000000000000}"/>
  <bookViews>
    <workbookView xWindow="-120" yWindow="-120" windowWidth="20730" windowHeight="11310" activeTab="2" xr2:uid="{90D0D284-497E-435F-B33A-66CFBB31310C}"/>
  </bookViews>
  <sheets>
    <sheet name="Adult Summary Overview " sheetId="3" r:id="rId1"/>
    <sheet name="Adol Summary Overview" sheetId="4" r:id="rId2"/>
    <sheet name="Total Optimized Budget" sheetId="2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5" i="2" l="1"/>
  <c r="X25" i="2"/>
  <c r="AB24" i="2"/>
  <c r="X24" i="2"/>
  <c r="AB13" i="2"/>
  <c r="X13" i="2"/>
  <c r="G37" i="4"/>
  <c r="F37" i="4"/>
  <c r="E23" i="4"/>
  <c r="E36" i="4" s="1"/>
  <c r="D23" i="4"/>
  <c r="D36" i="4" s="1"/>
  <c r="F22" i="4"/>
  <c r="F21" i="4"/>
  <c r="F20" i="4"/>
  <c r="F19" i="4"/>
  <c r="F18" i="4"/>
  <c r="F17" i="4"/>
  <c r="F16" i="4"/>
  <c r="F15" i="4"/>
  <c r="E11" i="4"/>
  <c r="F11" i="4" s="1"/>
  <c r="D11" i="4"/>
  <c r="D35" i="4" s="1"/>
  <c r="E10" i="4"/>
  <c r="E34" i="4" s="1"/>
  <c r="D10" i="4"/>
  <c r="D34" i="4" s="1"/>
  <c r="E9" i="4"/>
  <c r="F9" i="4" s="1"/>
  <c r="D9" i="4"/>
  <c r="D33" i="4" s="1"/>
  <c r="E8" i="4"/>
  <c r="D8" i="4"/>
  <c r="E7" i="4"/>
  <c r="F7" i="4" s="1"/>
  <c r="D7" i="4"/>
  <c r="D31" i="4" s="1"/>
  <c r="E6" i="4"/>
  <c r="E30" i="4" s="1"/>
  <c r="D6" i="4"/>
  <c r="D30" i="4" s="1"/>
  <c r="E5" i="4"/>
  <c r="D5" i="4"/>
  <c r="E4" i="4"/>
  <c r="D4" i="4"/>
  <c r="D29" i="4" s="1"/>
  <c r="E3" i="4"/>
  <c r="E28" i="4" s="1"/>
  <c r="D3" i="4"/>
  <c r="D28" i="4" s="1"/>
  <c r="G39" i="3"/>
  <c r="F39" i="3"/>
  <c r="E24" i="3"/>
  <c r="E38" i="3" s="1"/>
  <c r="D24" i="3"/>
  <c r="D38" i="3" s="1"/>
  <c r="F23" i="3"/>
  <c r="F22" i="3"/>
  <c r="F21" i="3"/>
  <c r="F20" i="3"/>
  <c r="F19" i="3"/>
  <c r="F18" i="3"/>
  <c r="F17" i="3"/>
  <c r="F16" i="3"/>
  <c r="E12" i="3"/>
  <c r="E37" i="3" s="1"/>
  <c r="D12" i="3"/>
  <c r="D37" i="3" s="1"/>
  <c r="E11" i="3"/>
  <c r="E36" i="3" s="1"/>
  <c r="D11" i="3"/>
  <c r="D36" i="3" s="1"/>
  <c r="E10" i="3"/>
  <c r="E35" i="3" s="1"/>
  <c r="D10" i="3"/>
  <c r="E9" i="3"/>
  <c r="E34" i="3" s="1"/>
  <c r="D9" i="3"/>
  <c r="D34" i="3" s="1"/>
  <c r="E8" i="3"/>
  <c r="D8" i="3"/>
  <c r="E7" i="3"/>
  <c r="D7" i="3"/>
  <c r="E6" i="3"/>
  <c r="E32" i="3" s="1"/>
  <c r="D6" i="3"/>
  <c r="D32" i="3" s="1"/>
  <c r="E5" i="3"/>
  <c r="D5" i="3"/>
  <c r="D31" i="3" s="1"/>
  <c r="E4" i="3"/>
  <c r="E30" i="3" s="1"/>
  <c r="D4" i="3"/>
  <c r="D30" i="3" s="1"/>
  <c r="E3" i="3"/>
  <c r="D3" i="3"/>
  <c r="AC27" i="2"/>
  <c r="D24" i="2"/>
  <c r="E24" i="2"/>
  <c r="G24" i="2"/>
  <c r="I24" i="2"/>
  <c r="K24" i="2"/>
  <c r="L24" i="2" s="1"/>
  <c r="M24" i="2"/>
  <c r="O24" i="2"/>
  <c r="Q24" i="2"/>
  <c r="S24" i="2"/>
  <c r="T24" i="2" s="1"/>
  <c r="U24" i="2"/>
  <c r="W24" i="2"/>
  <c r="Y24" i="2"/>
  <c r="Y27" i="2" s="1"/>
  <c r="AA24" i="2"/>
  <c r="AC24" i="2"/>
  <c r="AC13" i="2"/>
  <c r="AC26" i="2" s="1"/>
  <c r="AA13" i="2"/>
  <c r="AA25" i="2" s="1"/>
  <c r="Y13" i="2"/>
  <c r="W13" i="2"/>
  <c r="W25" i="2" s="1"/>
  <c r="U13" i="2"/>
  <c r="S13" i="2"/>
  <c r="S25" i="2" s="1"/>
  <c r="Q13" i="2"/>
  <c r="O13" i="2"/>
  <c r="O25" i="2" s="1"/>
  <c r="M13" i="2"/>
  <c r="K13" i="2"/>
  <c r="K25" i="2" s="1"/>
  <c r="L25" i="2" s="1"/>
  <c r="I13" i="2"/>
  <c r="G13" i="2"/>
  <c r="E13" i="2"/>
  <c r="E25" i="2" s="1"/>
  <c r="D13" i="2"/>
  <c r="D25" i="2" s="1"/>
  <c r="D32" i="4" l="1"/>
  <c r="F8" i="4"/>
  <c r="AA27" i="2"/>
  <c r="H13" i="2"/>
  <c r="AC25" i="2"/>
  <c r="AC28" i="2" s="1"/>
  <c r="P24" i="2"/>
  <c r="H24" i="2"/>
  <c r="W27" i="2"/>
  <c r="W26" i="2"/>
  <c r="T25" i="2"/>
  <c r="AA26" i="2"/>
  <c r="I25" i="2"/>
  <c r="Q25" i="2"/>
  <c r="Y25" i="2"/>
  <c r="Y28" i="2" s="1"/>
  <c r="U25" i="2"/>
  <c r="Y26" i="2"/>
  <c r="F5" i="3"/>
  <c r="F6" i="4"/>
  <c r="F9" i="3"/>
  <c r="F10" i="3"/>
  <c r="D13" i="3"/>
  <c r="E32" i="4"/>
  <c r="F10" i="4"/>
  <c r="D33" i="3"/>
  <c r="E31" i="3"/>
  <c r="E35" i="4"/>
  <c r="D37" i="4"/>
  <c r="F8" i="3"/>
  <c r="E13" i="3"/>
  <c r="F7" i="3"/>
  <c r="D35" i="3"/>
  <c r="F4" i="4"/>
  <c r="E31" i="4"/>
  <c r="E12" i="4"/>
  <c r="E29" i="4"/>
  <c r="E33" i="4"/>
  <c r="D12" i="4"/>
  <c r="F5" i="4"/>
  <c r="F23" i="4"/>
  <c r="F3" i="4"/>
  <c r="F13" i="3"/>
  <c r="D29" i="3"/>
  <c r="F4" i="3"/>
  <c r="F12" i="3"/>
  <c r="E29" i="3"/>
  <c r="E33" i="3"/>
  <c r="F3" i="3"/>
  <c r="F11" i="3"/>
  <c r="F6" i="3"/>
  <c r="F24" i="3"/>
  <c r="M25" i="2"/>
  <c r="P25" i="2"/>
  <c r="W28" i="2"/>
  <c r="G25" i="2"/>
  <c r="H25" i="2" s="1"/>
  <c r="AA28" i="2"/>
  <c r="L13" i="2"/>
  <c r="P13" i="2"/>
  <c r="T13" i="2"/>
  <c r="F12" i="4" l="1"/>
  <c r="E37" i="4"/>
  <c r="D39" i="3"/>
  <c r="E3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tc={86CD7F1F-B88E-4617-8DD0-5FE7930D7E49}</author>
  </authors>
  <commentList>
    <comment ref="C33" authorId="0" shapeId="0" xr:uid="{86CD7F1F-B88E-4617-8DD0-5FE7930D7E49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Digital Audio and Radio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tc={D0E9E3F0-B780-415A-97AB-2E0ADADF4D8C}</author>
  </authors>
  <commentList>
    <comment ref="C32" authorId="0" shapeId="0" xr:uid="{D0E9E3F0-B780-415A-97AB-2E0ADADF4D8C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Digital Audio and Radio</t>
      </text>
    </comment>
  </commentList>
</comments>
</file>

<file path=xl/sharedStrings.xml><?xml version="1.0" encoding="utf-8"?>
<sst xmlns="http://schemas.openxmlformats.org/spreadsheetml/2006/main" count="215" uniqueCount="91">
  <si>
    <t xml:space="preserve">Optimized Budget </t>
  </si>
  <si>
    <t>InScope Promotion</t>
  </si>
  <si>
    <t>Spend</t>
  </si>
  <si>
    <t>Expected pre-tax Revenue($MM)</t>
  </si>
  <si>
    <t>Pre-tax Spend (MM)</t>
  </si>
  <si>
    <t>% Change from current</t>
  </si>
  <si>
    <t>HCC In Office</t>
  </si>
  <si>
    <t>HCP MCM</t>
  </si>
  <si>
    <t>HCC Social</t>
  </si>
  <si>
    <t>HCC Online Video</t>
  </si>
  <si>
    <t>HCC Streaming Video</t>
  </si>
  <si>
    <t>HCC Display</t>
  </si>
  <si>
    <t>HCC Paid Search</t>
  </si>
  <si>
    <t>HCC Audio</t>
  </si>
  <si>
    <t>HCC Linear TV</t>
  </si>
  <si>
    <t>Total InScope Budget</t>
  </si>
  <si>
    <t>G9 Adol</t>
  </si>
  <si>
    <t>Indication</t>
  </si>
  <si>
    <t>G9 Adol Total InScope Budget</t>
  </si>
  <si>
    <t>HCC InOffice</t>
  </si>
  <si>
    <t>HCC Radio</t>
  </si>
  <si>
    <t>HCC Pharmacy</t>
  </si>
  <si>
    <t>G9 Adult</t>
  </si>
  <si>
    <t>G9 Adult Total InScope Budget</t>
  </si>
  <si>
    <t>Current Optimal ($109MM)</t>
  </si>
  <si>
    <t xml:space="preserve"> 10M Increase in Adol &amp; Adult Spend ($129M)</t>
  </si>
  <si>
    <t xml:space="preserve"> 20M Increase in Adol &amp; Adult Spend ($149M)    (Stretch Max)</t>
  </si>
  <si>
    <t>7.5% Increase in Adol Budget (MCM, Social &amp; Display) and 25% Increase in Adult Budget (Social, OLV &amp; Display) ($127.6MM)</t>
  </si>
  <si>
    <t>G9 Total</t>
  </si>
  <si>
    <t>HCC</t>
  </si>
  <si>
    <t xml:space="preserve">Channel </t>
  </si>
  <si>
    <t xml:space="preserve">In-Going Budget </t>
  </si>
  <si>
    <t xml:space="preserve">Difference </t>
  </si>
  <si>
    <t>Decoder</t>
  </si>
  <si>
    <t xml:space="preserve">Linear TV </t>
  </si>
  <si>
    <r>
      <rPr>
        <b/>
        <i/>
        <sz val="11"/>
        <color rgb="FF000000"/>
        <rFont val="Calibri"/>
        <family val="2"/>
        <scheme val="minor"/>
      </rPr>
      <t xml:space="preserve">Note: </t>
    </r>
    <r>
      <rPr>
        <i/>
        <sz val="11"/>
        <color rgb="FF000000"/>
        <rFont val="Calibri"/>
        <family val="2"/>
        <scheme val="minor"/>
      </rPr>
      <t xml:space="preserve">Although considered non-impactable channels please note the Linear TV &amp; Streaming budget 
does not reflect the latest Q4 budget cut &amp; Q4 UF hold shifting up to Q1/Q2 as TF finalizes the plan details </t>
    </r>
  </si>
  <si>
    <t xml:space="preserve">Streaming </t>
  </si>
  <si>
    <t>Radio</t>
  </si>
  <si>
    <t>Audio</t>
  </si>
  <si>
    <t>POC</t>
  </si>
  <si>
    <t>Digital Pharmacy</t>
  </si>
  <si>
    <t>Display</t>
  </si>
  <si>
    <t>In-Store Pharmacy</t>
  </si>
  <si>
    <t>Search</t>
  </si>
  <si>
    <t>Social</t>
  </si>
  <si>
    <t xml:space="preserve">Digital Display </t>
  </si>
  <si>
    <t>Digital Video</t>
  </si>
  <si>
    <t>OLV</t>
  </si>
  <si>
    <t>TOTALS</t>
  </si>
  <si>
    <t>HCP</t>
  </si>
  <si>
    <t xml:space="preserve">Emails </t>
  </si>
  <si>
    <t>Short-Form Messaging</t>
  </si>
  <si>
    <t>MedEd</t>
  </si>
  <si>
    <t xml:space="preserve">Search </t>
  </si>
  <si>
    <t xml:space="preserve">Reserve </t>
  </si>
  <si>
    <t>Could be added to any channel; extra money</t>
  </si>
  <si>
    <t xml:space="preserve">Ad Serving </t>
  </si>
  <si>
    <t/>
  </si>
  <si>
    <t>Digital Display - Gardasil9 HCP Pharm</t>
  </si>
  <si>
    <t>Current Budget</t>
  </si>
  <si>
    <t>Optimization Constraints</t>
  </si>
  <si>
    <t>Min Budget</t>
  </si>
  <si>
    <t xml:space="preserve">Max Budget </t>
  </si>
  <si>
    <t xml:space="preserve">Less then min and max budget so constant </t>
  </si>
  <si>
    <t xml:space="preserve">More then min and max budget so constant </t>
  </si>
  <si>
    <t xml:space="preserve">Pharmacy </t>
  </si>
  <si>
    <t xml:space="preserve">Max budget is reached so constant </t>
  </si>
  <si>
    <t>increase by 15% and 25%</t>
  </si>
  <si>
    <t>MCM</t>
  </si>
  <si>
    <t>Total</t>
  </si>
  <si>
    <t>How much can we cut to meet the goal?</t>
  </si>
  <si>
    <t>Does this meet the revenue targets</t>
  </si>
  <si>
    <t>What changes can be done to hit the revenue goals?</t>
  </si>
  <si>
    <t xml:space="preserve">Digital Audio </t>
  </si>
  <si>
    <t>Need to get the new NPV (2024)</t>
  </si>
  <si>
    <t>Online Video</t>
  </si>
  <si>
    <t>Point of Care</t>
  </si>
  <si>
    <r>
      <t>*</t>
    </r>
    <r>
      <rPr>
        <b/>
        <i/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 xml:space="preserve">POC budget reflects dollars previously held for PatientPoint as presented during tactical. TF in process of finalizing final budget reflective of cancellation penalty  </t>
    </r>
  </si>
  <si>
    <t xml:space="preserve">MedEd </t>
  </si>
  <si>
    <t>Reserve</t>
  </si>
  <si>
    <t>Extra money that  can be routed to any channel</t>
  </si>
  <si>
    <t>Ad Serving</t>
  </si>
  <si>
    <t>Remove</t>
  </si>
  <si>
    <t xml:space="preserve">Audio </t>
  </si>
  <si>
    <t>increase by 10% and 7.5%</t>
  </si>
  <si>
    <t>Comments</t>
  </si>
  <si>
    <t xml:space="preserve">Roi is less then 6 so is constant </t>
  </si>
  <si>
    <t>10% Increase in Adol Budget (MCM, Social &amp; Display) and 15% Increase in Adult Budget (Social, OLV &amp; Display) ($127.0MM)</t>
  </si>
  <si>
    <t>Optimized Budget 
(Base Scenario)</t>
  </si>
  <si>
    <t>Scenario 1</t>
  </si>
  <si>
    <t>Scenario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</si>
</sst>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.0,,\ &quot;M&quot;"/>
    <numFmt numFmtId="165" formatCode="&quot;$&quot;#,##0"/>
    <numFmt numFmtId="166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.5"/>
      <color theme="1"/>
      <name val="Arial"/>
      <family val="2"/>
    </font>
    <font>
      <b/>
      <sz val="10"/>
      <color theme="1"/>
      <name val="Arial"/>
      <family val="2"/>
    </font>
    <font>
      <b/>
      <i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5" fillId="0" borderId="0" xfId="0" applyFont="1" applyAlignment="1">
      <alignment horizontal="center"/>
    </xf>
    <xf numFmtId="0" fontId="3" fillId="0" borderId="4" xfId="0" applyFont="1" applyBorder="1" applyAlignment="1">
      <alignment horizontal="left" vertical="center" wrapText="1" inden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left" vertical="center" indent="1"/>
    </xf>
    <xf numFmtId="164" fontId="3" fillId="0" borderId="5" xfId="0" applyNumberFormat="1" applyFont="1" applyBorder="1" applyAlignment="1">
      <alignment horizontal="center" vertical="center"/>
    </xf>
    <xf numFmtId="165" fontId="3" fillId="0" borderId="0" xfId="1" applyNumberFormat="1" applyFont="1" applyAlignment="1">
      <alignment horizontal="center"/>
    </xf>
    <xf numFmtId="9" fontId="6" fillId="0" borderId="6" xfId="2" applyFont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164" fontId="7" fillId="6" borderId="7" xfId="0" applyNumberFormat="1" applyFont="1" applyFill="1" applyBorder="1" applyAlignment="1">
      <alignment horizontal="center" vertical="center"/>
    </xf>
    <xf numFmtId="164" fontId="7" fillId="6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9" fontId="7" fillId="6" borderId="8" xfId="0" applyNumberFormat="1" applyFont="1" applyFill="1" applyBorder="1" applyAlignment="1">
      <alignment horizontal="center" vertical="center"/>
    </xf>
    <xf numFmtId="0" fontId="7" fillId="0" borderId="0" xfId="0" applyFont="1"/>
    <xf numFmtId="0" fontId="2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0" fontId="0" fillId="0" borderId="0" xfId="0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166" fontId="2" fillId="7" borderId="12" xfId="0" applyNumberFormat="1" applyFont="1" applyFill="1" applyBorder="1" applyAlignment="1">
      <alignment horizontal="center" vertical="center"/>
    </xf>
    <xf numFmtId="166" fontId="2" fillId="7" borderId="13" xfId="0" applyNumberFormat="1" applyFont="1" applyFill="1" applyBorder="1" applyAlignment="1">
      <alignment horizontal="center" vertical="center"/>
    </xf>
    <xf numFmtId="166" fontId="2" fillId="7" borderId="0" xfId="0" applyNumberFormat="1" applyFont="1" applyFill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6" fontId="2" fillId="9" borderId="12" xfId="0" applyNumberFormat="1" applyFont="1" applyFill="1" applyBorder="1" applyAlignment="1">
      <alignment horizontal="center" vertical="center"/>
    </xf>
    <xf numFmtId="166" fontId="2" fillId="9" borderId="13" xfId="0" applyNumberFormat="1" applyFont="1" applyFill="1" applyBorder="1" applyAlignment="1">
      <alignment horizontal="center" vertical="center"/>
    </xf>
    <xf numFmtId="166" fontId="2" fillId="9" borderId="0" xfId="0" applyNumberFormat="1" applyFont="1" applyFill="1" applyAlignment="1">
      <alignment horizontal="center" vertical="center"/>
    </xf>
    <xf numFmtId="0" fontId="2" fillId="7" borderId="19" xfId="0" applyFont="1" applyFill="1" applyBorder="1" applyAlignment="1">
      <alignment horizontal="center" vertical="center"/>
    </xf>
    <xf numFmtId="0" fontId="10" fillId="0" borderId="19" xfId="0" applyFont="1" applyBorder="1" applyAlignment="1">
      <alignment horizontal="center" vertical="center" readingOrder="1"/>
    </xf>
    <xf numFmtId="0" fontId="0" fillId="10" borderId="20" xfId="0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/>
    </xf>
    <xf numFmtId="165" fontId="0" fillId="8" borderId="19" xfId="0" applyNumberFormat="1" applyFill="1" applyBorder="1" applyAlignment="1">
      <alignment horizontal="center"/>
    </xf>
    <xf numFmtId="0" fontId="0" fillId="9" borderId="2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7" borderId="19" xfId="0" applyFill="1" applyBorder="1"/>
    <xf numFmtId="0" fontId="0" fillId="10" borderId="19" xfId="0" applyFill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166" fontId="0" fillId="9" borderId="0" xfId="0" applyNumberFormat="1" applyFill="1" applyAlignment="1">
      <alignment horizontal="center" vertical="center"/>
    </xf>
    <xf numFmtId="166" fontId="0" fillId="10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6" fontId="0" fillId="0" borderId="0" xfId="0" applyNumberFormat="1"/>
    <xf numFmtId="0" fontId="0" fillId="9" borderId="19" xfId="0" applyFill="1" applyBorder="1" applyAlignment="1">
      <alignment horizontal="center" vertical="center"/>
    </xf>
    <xf numFmtId="0" fontId="0" fillId="7" borderId="21" xfId="0" applyFill="1" applyBorder="1"/>
    <xf numFmtId="0" fontId="2" fillId="7" borderId="22" xfId="0" applyFont="1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66" fontId="0" fillId="0" borderId="18" xfId="0" applyNumberForma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7" borderId="21" xfId="0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64" fontId="7" fillId="3" borderId="7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DULT/2024%20Merck%20Channel%20Mix%20Optimization%20Summary%20Gardasil9%20Adult%20-%20Revision%201%20-%20AP_v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DOL/2024%20Merck%20Channel%20Mix%20Optimization%20Summary%20-%20Gardasil9%20Adolescent%20-%20Revision%201%20-%20AP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verview "/>
      <sheetName val="Optimized Budget"/>
      <sheetName val="Channel Mix Optimization Summar"/>
      <sheetName val="Monthly Phasing"/>
    </sheetNames>
    <sheetDataSet>
      <sheetData sheetId="0"/>
      <sheetData sheetId="1"/>
      <sheetData sheetId="2">
        <row r="5">
          <cell r="H5">
            <v>26842192.700000003</v>
          </cell>
          <cell r="O5">
            <v>26842192.700000003</v>
          </cell>
        </row>
        <row r="6">
          <cell r="H6">
            <v>7566882.5899999999</v>
          </cell>
          <cell r="O6">
            <v>7566882.5899999999</v>
          </cell>
        </row>
        <row r="10">
          <cell r="H10">
            <v>2310000</v>
          </cell>
          <cell r="O10">
            <v>2310000</v>
          </cell>
        </row>
        <row r="11">
          <cell r="H11">
            <v>300000</v>
          </cell>
          <cell r="O11">
            <v>300000</v>
          </cell>
        </row>
        <row r="12">
          <cell r="H12">
            <v>1000000</v>
          </cell>
          <cell r="O12">
            <v>1000000</v>
          </cell>
        </row>
        <row r="13">
          <cell r="H13">
            <v>2200000</v>
          </cell>
          <cell r="O13">
            <v>2200000</v>
          </cell>
        </row>
        <row r="16">
          <cell r="H16">
            <v>200000</v>
          </cell>
          <cell r="O16">
            <v>200000</v>
          </cell>
        </row>
        <row r="20">
          <cell r="H20">
            <v>3253532.9999999995</v>
          </cell>
          <cell r="O20">
            <v>3135000</v>
          </cell>
        </row>
        <row r="28">
          <cell r="H28">
            <v>4650000</v>
          </cell>
          <cell r="O28">
            <v>4650000</v>
          </cell>
        </row>
        <row r="35">
          <cell r="H35">
            <v>2860374</v>
          </cell>
          <cell r="O35">
            <v>2765000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verview"/>
      <sheetName val="Optimized Budget"/>
      <sheetName val="Channel Mix Optimization Summar"/>
      <sheetName val="Monthly Phasing"/>
    </sheetNames>
    <sheetDataSet>
      <sheetData sheetId="0"/>
      <sheetData sheetId="1"/>
      <sheetData sheetId="2">
        <row r="5">
          <cell r="H5">
            <v>15700000</v>
          </cell>
          <cell r="O5">
            <v>15700000</v>
          </cell>
        </row>
        <row r="6">
          <cell r="H6">
            <v>5772004</v>
          </cell>
          <cell r="O6">
            <v>5772004</v>
          </cell>
        </row>
        <row r="7">
          <cell r="H7">
            <v>1150000</v>
          </cell>
          <cell r="O7">
            <v>1150000</v>
          </cell>
        </row>
        <row r="8">
          <cell r="H8">
            <v>1312061</v>
          </cell>
          <cell r="O8">
            <v>1312061</v>
          </cell>
        </row>
        <row r="9">
          <cell r="H9">
            <v>400000</v>
          </cell>
          <cell r="O9">
            <v>400000</v>
          </cell>
        </row>
        <row r="10">
          <cell r="H10">
            <v>3650000</v>
          </cell>
          <cell r="O10">
            <v>3600000</v>
          </cell>
        </row>
        <row r="11">
          <cell r="H11">
            <v>4593214</v>
          </cell>
          <cell r="O11">
            <v>4390000</v>
          </cell>
        </row>
        <row r="18">
          <cell r="H18">
            <v>5242862</v>
          </cell>
          <cell r="O18">
            <v>5220000</v>
          </cell>
        </row>
        <row r="22">
          <cell r="H22">
            <v>2000000</v>
          </cell>
          <cell r="O22">
            <v>1814000</v>
          </cell>
        </row>
      </sheetData>
      <sheetData sheetId="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umar, Ajeeth" id="{D30940AA-CAE2-4D8E-B560-1B3486418D38}" userId="S::kuajeet2@merck.com::2f4a57b3-a0e1-4e02-9b22-53cc7f4118a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3" dT="2024-01-10T07:22:35.38" personId="{D30940AA-CAE2-4D8E-B560-1B3486418D38}" id="{86CD7F1F-B88E-4617-8DD0-5FE7930D7E49}">
    <text>Sum of Digital Audio and Radio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2" dT="2024-01-10T07:22:35.38" personId="{D30940AA-CAE2-4D8E-B560-1B3486418D38}" id="{D0E9E3F0-B780-415A-97AB-2E0ADADF4D8C}">
    <text>Sum of Digital Audio and Radio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EA61D-0F3D-49BA-8AEB-7B991F7574DF}">
  <dimension ref="B1:H39"/>
  <sheetViews>
    <sheetView showGridLines="0" zoomScale="75" zoomScaleNormal="75" workbookViewId="0">
      <selection activeCell="H28" sqref="H28"/>
    </sheetView>
  </sheetViews>
  <sheetFormatPr defaultColWidth="8.7109375" defaultRowHeight="15" x14ac:dyDescent="0.25"/>
  <cols>
    <col min="1" max="1" width="8.7109375" style="22"/>
    <col min="2" max="2" width="4.85546875" style="22" bestFit="1" customWidth="1"/>
    <col min="3" max="3" width="35.5703125" style="22" bestFit="1" customWidth="1"/>
    <col min="4" max="4" width="16" style="22" bestFit="1" customWidth="1"/>
    <col min="5" max="5" width="17.7109375" style="22" bestFit="1" customWidth="1"/>
    <col min="6" max="6" width="13.42578125" style="22" bestFit="1" customWidth="1"/>
    <col min="7" max="7" width="14.5703125" style="22" bestFit="1" customWidth="1"/>
    <col min="8" max="8" width="91.42578125" style="22" bestFit="1" customWidth="1"/>
    <col min="9" max="16384" width="8.7109375" style="22"/>
  </cols>
  <sheetData>
    <row r="1" spans="2:8" ht="15.75" thickBot="1" x14ac:dyDescent="0.3"/>
    <row r="2" spans="2:8" ht="15.75" thickBot="1" x14ac:dyDescent="0.3">
      <c r="B2" s="61" t="s">
        <v>29</v>
      </c>
      <c r="C2" s="23" t="s">
        <v>30</v>
      </c>
      <c r="D2" s="23" t="s">
        <v>31</v>
      </c>
      <c r="E2" s="23" t="s">
        <v>0</v>
      </c>
      <c r="F2" s="24" t="s">
        <v>32</v>
      </c>
      <c r="G2" s="25" t="s">
        <v>33</v>
      </c>
      <c r="H2" s="26"/>
    </row>
    <row r="3" spans="2:8" x14ac:dyDescent="0.25">
      <c r="B3" s="62"/>
      <c r="C3" s="22" t="s">
        <v>34</v>
      </c>
      <c r="D3" s="27">
        <f>'[1]Channel Mix Optimization Summar'!H5</f>
        <v>26842192.700000003</v>
      </c>
      <c r="E3" s="27">
        <f>'[1]Channel Mix Optimization Summar'!O5</f>
        <v>26842192.700000003</v>
      </c>
      <c r="F3" s="28">
        <f t="shared" ref="F3:F13" si="0">E3-D3</f>
        <v>0</v>
      </c>
      <c r="G3" s="27"/>
      <c r="H3" s="64" t="s">
        <v>35</v>
      </c>
    </row>
    <row r="4" spans="2:8" x14ac:dyDescent="0.25">
      <c r="B4" s="62"/>
      <c r="C4" s="22" t="s">
        <v>36</v>
      </c>
      <c r="D4" s="27">
        <f>'[1]Channel Mix Optimization Summar'!H6</f>
        <v>7566882.5899999999</v>
      </c>
      <c r="E4" s="27">
        <f>'[1]Channel Mix Optimization Summar'!O6</f>
        <v>7566882.5899999999</v>
      </c>
      <c r="F4" s="28">
        <f t="shared" si="0"/>
        <v>0</v>
      </c>
      <c r="G4" s="27"/>
      <c r="H4" s="65"/>
    </row>
    <row r="5" spans="2:8" x14ac:dyDescent="0.25">
      <c r="B5" s="62"/>
      <c r="C5" s="22" t="s">
        <v>37</v>
      </c>
      <c r="D5" s="27">
        <f>'[1]Channel Mix Optimization Summar'!H10</f>
        <v>2310000</v>
      </c>
      <c r="E5" s="27">
        <f>'[1]Channel Mix Optimization Summar'!O10</f>
        <v>2310000</v>
      </c>
      <c r="F5" s="28">
        <f t="shared" si="0"/>
        <v>0</v>
      </c>
      <c r="G5" s="27" t="s">
        <v>38</v>
      </c>
    </row>
    <row r="6" spans="2:8" x14ac:dyDescent="0.25">
      <c r="B6" s="62"/>
      <c r="C6" s="29" t="s">
        <v>39</v>
      </c>
      <c r="D6" s="27">
        <f>'[1]Channel Mix Optimization Summar'!H11</f>
        <v>300000</v>
      </c>
      <c r="E6" s="27">
        <f>'[1]Channel Mix Optimization Summar'!O11</f>
        <v>300000</v>
      </c>
      <c r="F6" s="28">
        <f t="shared" si="0"/>
        <v>0</v>
      </c>
      <c r="G6" s="27"/>
    </row>
    <row r="7" spans="2:8" x14ac:dyDescent="0.25">
      <c r="B7" s="62"/>
      <c r="C7" s="22" t="s">
        <v>40</v>
      </c>
      <c r="D7" s="27">
        <f>'[1]Channel Mix Optimization Summar'!H12</f>
        <v>1000000</v>
      </c>
      <c r="E7" s="27">
        <f>'[1]Channel Mix Optimization Summar'!O12</f>
        <v>1000000</v>
      </c>
      <c r="F7" s="28">
        <f t="shared" si="0"/>
        <v>0</v>
      </c>
      <c r="G7" s="27" t="s">
        <v>41</v>
      </c>
    </row>
    <row r="8" spans="2:8" x14ac:dyDescent="0.25">
      <c r="B8" s="62"/>
      <c r="C8" s="22" t="s">
        <v>42</v>
      </c>
      <c r="D8" s="27">
        <f>'[1]Channel Mix Optimization Summar'!H13</f>
        <v>2200000</v>
      </c>
      <c r="E8" s="27">
        <f>'[1]Channel Mix Optimization Summar'!O13</f>
        <v>2200000</v>
      </c>
      <c r="F8" s="28">
        <f t="shared" si="0"/>
        <v>0</v>
      </c>
      <c r="G8" s="27"/>
    </row>
    <row r="9" spans="2:8" x14ac:dyDescent="0.25">
      <c r="B9" s="62"/>
      <c r="C9" s="22" t="s">
        <v>43</v>
      </c>
      <c r="D9" s="27">
        <f>'[1]Channel Mix Optimization Summar'!H16</f>
        <v>200000</v>
      </c>
      <c r="E9" s="27">
        <f>'[1]Channel Mix Optimization Summar'!O16</f>
        <v>200000</v>
      </c>
      <c r="F9" s="28">
        <f t="shared" si="0"/>
        <v>0</v>
      </c>
      <c r="G9" s="27"/>
    </row>
    <row r="10" spans="2:8" x14ac:dyDescent="0.25">
      <c r="B10" s="62"/>
      <c r="C10" s="22" t="s">
        <v>44</v>
      </c>
      <c r="D10" s="27">
        <f>'[1]Channel Mix Optimization Summar'!H20</f>
        <v>3253532.9999999995</v>
      </c>
      <c r="E10" s="27">
        <f>'[1]Channel Mix Optimization Summar'!O20</f>
        <v>3135000</v>
      </c>
      <c r="F10" s="28">
        <f t="shared" si="0"/>
        <v>-118532.99999999953</v>
      </c>
      <c r="G10" s="27"/>
    </row>
    <row r="11" spans="2:8" x14ac:dyDescent="0.25">
      <c r="B11" s="62"/>
      <c r="C11" s="22" t="s">
        <v>45</v>
      </c>
      <c r="D11" s="27">
        <f>'[1]Channel Mix Optimization Summar'!H28</f>
        <v>4650000</v>
      </c>
      <c r="E11" s="27">
        <f>'[1]Channel Mix Optimization Summar'!O28</f>
        <v>4650000</v>
      </c>
      <c r="F11" s="28">
        <f t="shared" si="0"/>
        <v>0</v>
      </c>
      <c r="G11" s="27" t="s">
        <v>41</v>
      </c>
    </row>
    <row r="12" spans="2:8" ht="15.75" thickBot="1" x14ac:dyDescent="0.3">
      <c r="B12" s="62"/>
      <c r="C12" s="22" t="s">
        <v>46</v>
      </c>
      <c r="D12" s="27">
        <f>'[1]Channel Mix Optimization Summar'!H35</f>
        <v>2860374</v>
      </c>
      <c r="E12" s="27">
        <f>'[1]Channel Mix Optimization Summar'!O35</f>
        <v>2765000</v>
      </c>
      <c r="F12" s="28">
        <f t="shared" si="0"/>
        <v>-95374</v>
      </c>
      <c r="G12" s="27" t="s">
        <v>47</v>
      </c>
    </row>
    <row r="13" spans="2:8" ht="15.75" thickBot="1" x14ac:dyDescent="0.3">
      <c r="B13" s="63"/>
      <c r="C13" s="23" t="s">
        <v>48</v>
      </c>
      <c r="D13" s="30">
        <f>SUM(D3:D12)</f>
        <v>51182982.290000007</v>
      </c>
      <c r="E13" s="30">
        <f>SUM(E3:E12)</f>
        <v>50969075.290000007</v>
      </c>
      <c r="F13" s="31">
        <f t="shared" si="0"/>
        <v>-213907</v>
      </c>
      <c r="G13" s="32"/>
    </row>
    <row r="14" spans="2:8" ht="15.75" thickBot="1" x14ac:dyDescent="0.3">
      <c r="D14" s="27"/>
      <c r="E14" s="27"/>
    </row>
    <row r="15" spans="2:8" ht="15.75" thickBot="1" x14ac:dyDescent="0.3">
      <c r="B15" s="66" t="s">
        <v>49</v>
      </c>
      <c r="C15" s="33" t="s">
        <v>30</v>
      </c>
      <c r="D15" s="34" t="s">
        <v>31</v>
      </c>
      <c r="E15" s="34" t="s">
        <v>0</v>
      </c>
      <c r="F15" s="35" t="s">
        <v>32</v>
      </c>
      <c r="G15" s="36"/>
    </row>
    <row r="16" spans="2:8" x14ac:dyDescent="0.25">
      <c r="B16" s="67"/>
      <c r="C16" s="37" t="s">
        <v>45</v>
      </c>
      <c r="D16" s="27">
        <v>500000</v>
      </c>
      <c r="E16" s="27">
        <v>500000</v>
      </c>
      <c r="F16" s="28">
        <f t="shared" ref="F16:F24" si="1">E16-D16</f>
        <v>0</v>
      </c>
      <c r="G16" s="69" t="s">
        <v>7</v>
      </c>
    </row>
    <row r="17" spans="2:8" x14ac:dyDescent="0.25">
      <c r="B17" s="67"/>
      <c r="C17" s="37" t="s">
        <v>50</v>
      </c>
      <c r="D17" s="27">
        <v>1500000</v>
      </c>
      <c r="E17" s="27">
        <v>1500000</v>
      </c>
      <c r="F17" s="28">
        <f t="shared" si="1"/>
        <v>0</v>
      </c>
      <c r="G17" s="69"/>
    </row>
    <row r="18" spans="2:8" x14ac:dyDescent="0.25">
      <c r="B18" s="67"/>
      <c r="C18" s="37" t="s">
        <v>51</v>
      </c>
      <c r="D18" s="27">
        <v>18375000</v>
      </c>
      <c r="E18" s="27">
        <v>18375000</v>
      </c>
      <c r="F18" s="28">
        <f t="shared" si="1"/>
        <v>0</v>
      </c>
      <c r="G18" s="69"/>
    </row>
    <row r="19" spans="2:8" x14ac:dyDescent="0.25">
      <c r="B19" s="67"/>
      <c r="C19" s="37" t="s">
        <v>52</v>
      </c>
      <c r="D19" s="27">
        <v>275000</v>
      </c>
      <c r="E19" s="27">
        <v>275000</v>
      </c>
      <c r="F19" s="28">
        <f t="shared" si="1"/>
        <v>0</v>
      </c>
      <c r="G19" s="69"/>
    </row>
    <row r="20" spans="2:8" x14ac:dyDescent="0.25">
      <c r="B20" s="67"/>
      <c r="C20" s="37" t="s">
        <v>53</v>
      </c>
      <c r="D20" s="27">
        <v>60000</v>
      </c>
      <c r="E20" s="27">
        <v>60000</v>
      </c>
      <c r="F20" s="28">
        <f t="shared" si="1"/>
        <v>0</v>
      </c>
      <c r="G20" s="69"/>
    </row>
    <row r="21" spans="2:8" x14ac:dyDescent="0.25">
      <c r="B21" s="67"/>
      <c r="C21" s="37" t="s">
        <v>54</v>
      </c>
      <c r="D21" s="27">
        <v>635000</v>
      </c>
      <c r="E21" s="27">
        <v>635000</v>
      </c>
      <c r="F21" s="28">
        <f t="shared" si="1"/>
        <v>0</v>
      </c>
      <c r="G21" s="69"/>
      <c r="H21" s="22" t="s">
        <v>55</v>
      </c>
    </row>
    <row r="22" spans="2:8" x14ac:dyDescent="0.25">
      <c r="B22" s="67"/>
      <c r="C22" s="37" t="s">
        <v>56</v>
      </c>
      <c r="D22" s="27">
        <v>5000</v>
      </c>
      <c r="E22" s="27">
        <v>5000</v>
      </c>
      <c r="F22" s="28">
        <f t="shared" si="1"/>
        <v>0</v>
      </c>
      <c r="G22" s="69"/>
      <c r="H22" s="38" t="s">
        <v>57</v>
      </c>
    </row>
    <row r="23" spans="2:8" ht="15.75" thickBot="1" x14ac:dyDescent="0.3">
      <c r="B23" s="67"/>
      <c r="C23" s="37" t="s">
        <v>58</v>
      </c>
      <c r="D23" s="27">
        <v>515000</v>
      </c>
      <c r="E23" s="27">
        <v>515000</v>
      </c>
      <c r="F23" s="28">
        <f t="shared" si="1"/>
        <v>0</v>
      </c>
      <c r="G23" s="69"/>
    </row>
    <row r="24" spans="2:8" ht="15.75" thickBot="1" x14ac:dyDescent="0.3">
      <c r="B24" s="68"/>
      <c r="C24" s="33" t="s">
        <v>48</v>
      </c>
      <c r="D24" s="39">
        <f>SUM(D16:D23)</f>
        <v>21865000</v>
      </c>
      <c r="E24" s="39">
        <f>SUM(E16:E23)</f>
        <v>21865000</v>
      </c>
      <c r="F24" s="40">
        <f t="shared" si="1"/>
        <v>0</v>
      </c>
      <c r="G24" s="41"/>
    </row>
    <row r="27" spans="2:8" x14ac:dyDescent="0.25">
      <c r="B27"/>
      <c r="C27"/>
      <c r="D27" s="70" t="s">
        <v>59</v>
      </c>
      <c r="E27" s="70"/>
      <c r="F27" s="70" t="s">
        <v>60</v>
      </c>
      <c r="G27" s="70"/>
    </row>
    <row r="28" spans="2:8" x14ac:dyDescent="0.25">
      <c r="B28"/>
      <c r="C28" s="42" t="s">
        <v>30</v>
      </c>
      <c r="D28" s="42" t="s">
        <v>31</v>
      </c>
      <c r="E28" s="42" t="s">
        <v>0</v>
      </c>
      <c r="F28" s="43" t="s">
        <v>61</v>
      </c>
      <c r="G28" s="43" t="s">
        <v>62</v>
      </c>
      <c r="H28" s="59" t="s">
        <v>85</v>
      </c>
    </row>
    <row r="29" spans="2:8" x14ac:dyDescent="0.25">
      <c r="B29" s="60" t="s">
        <v>29</v>
      </c>
      <c r="C29" s="44" t="s">
        <v>34</v>
      </c>
      <c r="D29" s="45">
        <f>D3</f>
        <v>26842192.700000003</v>
      </c>
      <c r="E29" s="46">
        <f>E3</f>
        <v>26842192.700000003</v>
      </c>
      <c r="F29" s="45">
        <v>28089211</v>
      </c>
      <c r="G29" s="45">
        <v>28089211</v>
      </c>
      <c r="H29" t="s">
        <v>63</v>
      </c>
    </row>
    <row r="30" spans="2:8" x14ac:dyDescent="0.25">
      <c r="B30" s="60"/>
      <c r="C30" s="44" t="s">
        <v>36</v>
      </c>
      <c r="D30" s="45">
        <f t="shared" ref="D30:E32" si="2">D4</f>
        <v>7566882.5899999999</v>
      </c>
      <c r="E30" s="46">
        <f t="shared" si="2"/>
        <v>7566882.5899999999</v>
      </c>
      <c r="F30" s="45">
        <v>8306901</v>
      </c>
      <c r="G30" s="45">
        <v>27304858</v>
      </c>
      <c r="H30" t="s">
        <v>63</v>
      </c>
    </row>
    <row r="31" spans="2:8" x14ac:dyDescent="0.25">
      <c r="B31" s="60"/>
      <c r="C31" s="44" t="s">
        <v>37</v>
      </c>
      <c r="D31" s="45">
        <f t="shared" si="2"/>
        <v>2310000</v>
      </c>
      <c r="E31" s="46">
        <f t="shared" si="2"/>
        <v>2310000</v>
      </c>
      <c r="F31" s="45">
        <v>500000</v>
      </c>
      <c r="G31" s="45">
        <v>2200000</v>
      </c>
      <c r="H31" t="s">
        <v>64</v>
      </c>
    </row>
    <row r="32" spans="2:8" x14ac:dyDescent="0.25">
      <c r="B32" s="60"/>
      <c r="C32" s="44" t="s">
        <v>39</v>
      </c>
      <c r="D32" s="45">
        <f t="shared" si="2"/>
        <v>300000</v>
      </c>
      <c r="E32" s="46">
        <f t="shared" si="2"/>
        <v>300000</v>
      </c>
      <c r="F32" s="45">
        <v>900000</v>
      </c>
      <c r="G32" s="45">
        <v>6500000</v>
      </c>
      <c r="H32" t="s">
        <v>63</v>
      </c>
    </row>
    <row r="33" spans="2:8" x14ac:dyDescent="0.25">
      <c r="B33" s="60"/>
      <c r="C33" s="47" t="s">
        <v>65</v>
      </c>
      <c r="D33" s="45">
        <f>SUM(D7:D8)</f>
        <v>3200000</v>
      </c>
      <c r="E33" s="45">
        <f>SUM(E7:E8)</f>
        <v>3200000</v>
      </c>
      <c r="F33" s="45">
        <v>3200000</v>
      </c>
      <c r="G33" s="45">
        <v>3200000</v>
      </c>
      <c r="H33" t="s">
        <v>66</v>
      </c>
    </row>
    <row r="34" spans="2:8" x14ac:dyDescent="0.25">
      <c r="B34" s="60"/>
      <c r="C34" s="44" t="s">
        <v>43</v>
      </c>
      <c r="D34" s="45">
        <f>D9</f>
        <v>200000</v>
      </c>
      <c r="E34" s="45">
        <f>E9</f>
        <v>200000</v>
      </c>
      <c r="F34" s="45">
        <v>100000</v>
      </c>
      <c r="G34" s="45">
        <v>200000</v>
      </c>
      <c r="H34" t="s">
        <v>66</v>
      </c>
    </row>
    <row r="35" spans="2:8" x14ac:dyDescent="0.25">
      <c r="B35" s="60"/>
      <c r="C35" s="44" t="s">
        <v>44</v>
      </c>
      <c r="D35" s="45">
        <f t="shared" ref="D35:E37" si="3">D10</f>
        <v>3253532.9999999995</v>
      </c>
      <c r="E35" s="45">
        <f t="shared" si="3"/>
        <v>3135000</v>
      </c>
      <c r="F35" s="45">
        <v>1800000</v>
      </c>
      <c r="G35" s="45">
        <v>7000000</v>
      </c>
      <c r="H35" s="48" t="s">
        <v>67</v>
      </c>
    </row>
    <row r="36" spans="2:8" x14ac:dyDescent="0.25">
      <c r="B36" s="60"/>
      <c r="C36" s="44" t="s">
        <v>45</v>
      </c>
      <c r="D36" s="45">
        <f t="shared" si="3"/>
        <v>4650000</v>
      </c>
      <c r="E36" s="45">
        <f t="shared" si="3"/>
        <v>4650000</v>
      </c>
      <c r="F36" s="45">
        <v>2900000</v>
      </c>
      <c r="G36" s="45">
        <v>5000000</v>
      </c>
      <c r="H36" s="48" t="s">
        <v>67</v>
      </c>
    </row>
    <row r="37" spans="2:8" x14ac:dyDescent="0.25">
      <c r="B37" s="60"/>
      <c r="C37" s="44" t="s">
        <v>46</v>
      </c>
      <c r="D37" s="45">
        <f t="shared" si="3"/>
        <v>2860374</v>
      </c>
      <c r="E37" s="45">
        <f t="shared" si="3"/>
        <v>2765000</v>
      </c>
      <c r="F37" s="45">
        <v>1100000</v>
      </c>
      <c r="G37" s="45">
        <v>3500000</v>
      </c>
      <c r="H37" s="48" t="s">
        <v>67</v>
      </c>
    </row>
    <row r="38" spans="2:8" x14ac:dyDescent="0.25">
      <c r="B38" s="49" t="s">
        <v>49</v>
      </c>
      <c r="C38" s="44" t="s">
        <v>68</v>
      </c>
      <c r="D38" s="45">
        <f>D24</f>
        <v>21865000</v>
      </c>
      <c r="E38" s="46">
        <f>E24</f>
        <v>21865000</v>
      </c>
      <c r="F38" s="45">
        <v>10500000</v>
      </c>
      <c r="G38" s="45">
        <v>21000000</v>
      </c>
      <c r="H38" t="s">
        <v>64</v>
      </c>
    </row>
    <row r="39" spans="2:8" x14ac:dyDescent="0.25">
      <c r="C39" s="50" t="s">
        <v>69</v>
      </c>
      <c r="D39" s="51">
        <f>SUM(D29:D38)</f>
        <v>73047982.290000007</v>
      </c>
      <c r="E39" s="51">
        <f>SUM(E29:E38)</f>
        <v>72834075.290000007</v>
      </c>
      <c r="F39" s="51">
        <f>SUM(F29:F38)</f>
        <v>57396112</v>
      </c>
      <c r="G39" s="51">
        <f>SUM(G29:G38)</f>
        <v>103994069</v>
      </c>
    </row>
  </sheetData>
  <mergeCells count="7">
    <mergeCell ref="B29:B37"/>
    <mergeCell ref="B2:B13"/>
    <mergeCell ref="H3:H4"/>
    <mergeCell ref="B15:B24"/>
    <mergeCell ref="G16:G23"/>
    <mergeCell ref="D27:E27"/>
    <mergeCell ref="F27:G27"/>
  </mergeCells>
  <pageMargins left="0.7" right="0.7" top="0.75" bottom="0.75" header="0.3" footer="0.3"/>
  <headerFooter>
    <oddHeader>&amp;L&amp;"Calibri"&amp;12&amp;K00B294 Proprietary&amp;1#_x000D_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D943-5ECB-401B-83FD-2E00CA47D4DF}">
  <dimension ref="B1:J37"/>
  <sheetViews>
    <sheetView showGridLines="0" topLeftCell="F6" zoomScale="80" zoomScaleNormal="80" workbookViewId="0">
      <selection activeCell="I6" sqref="I6"/>
    </sheetView>
  </sheetViews>
  <sheetFormatPr defaultRowHeight="15" x14ac:dyDescent="0.25"/>
  <cols>
    <col min="2" max="2" width="4.85546875" bestFit="1" customWidth="1"/>
    <col min="3" max="3" width="23.42578125" bestFit="1" customWidth="1"/>
    <col min="4" max="4" width="16.28515625" bestFit="1" customWidth="1"/>
    <col min="5" max="5" width="17.85546875" bestFit="1" customWidth="1"/>
    <col min="6" max="7" width="14.85546875" bestFit="1" customWidth="1"/>
    <col min="8" max="8" width="87.85546875" customWidth="1"/>
    <col min="9" max="9" width="53.85546875" bestFit="1" customWidth="1"/>
    <col min="10" max="10" width="10.7109375" bestFit="1" customWidth="1"/>
  </cols>
  <sheetData>
    <row r="1" spans="2:10" ht="15.75" thickBot="1" x14ac:dyDescent="0.3"/>
    <row r="2" spans="2:10" ht="15.75" thickBot="1" x14ac:dyDescent="0.3">
      <c r="B2" s="61" t="s">
        <v>29</v>
      </c>
      <c r="C2" s="23" t="s">
        <v>30</v>
      </c>
      <c r="D2" s="23" t="s">
        <v>31</v>
      </c>
      <c r="E2" s="23" t="s">
        <v>0</v>
      </c>
      <c r="F2" s="24" t="s">
        <v>32</v>
      </c>
      <c r="G2" s="25" t="s">
        <v>33</v>
      </c>
    </row>
    <row r="3" spans="2:10" x14ac:dyDescent="0.25">
      <c r="B3" s="62"/>
      <c r="C3" s="52" t="s">
        <v>34</v>
      </c>
      <c r="D3" s="27">
        <f>'[2]Channel Mix Optimization Summar'!H5</f>
        <v>15700000</v>
      </c>
      <c r="E3" s="53">
        <f>'[2]Channel Mix Optimization Summar'!O5</f>
        <v>15700000</v>
      </c>
      <c r="F3" s="28">
        <f t="shared" ref="F3:F12" si="0">E3-D3</f>
        <v>0</v>
      </c>
      <c r="G3" s="27"/>
      <c r="I3" t="s">
        <v>70</v>
      </c>
    </row>
    <row r="4" spans="2:10" x14ac:dyDescent="0.25">
      <c r="B4" s="62"/>
      <c r="C4" s="52" t="s">
        <v>36</v>
      </c>
      <c r="D4" s="27">
        <f>'[2]Channel Mix Optimization Summar'!H6</f>
        <v>5772004</v>
      </c>
      <c r="E4" s="54">
        <f>'[2]Channel Mix Optimization Summar'!O6</f>
        <v>5772004</v>
      </c>
      <c r="F4" s="28">
        <f t="shared" si="0"/>
        <v>0</v>
      </c>
      <c r="G4" s="27"/>
    </row>
    <row r="5" spans="2:10" x14ac:dyDescent="0.25">
      <c r="B5" s="62"/>
      <c r="C5" s="55" t="s">
        <v>37</v>
      </c>
      <c r="D5" s="27">
        <f>'[2]Channel Mix Optimization Summar'!H7</f>
        <v>1150000</v>
      </c>
      <c r="E5" s="27">
        <f>'[2]Channel Mix Optimization Summar'!O7</f>
        <v>1150000</v>
      </c>
      <c r="F5" s="28">
        <f t="shared" si="0"/>
        <v>0</v>
      </c>
      <c r="G5" s="27" t="s">
        <v>38</v>
      </c>
      <c r="I5" t="s">
        <v>71</v>
      </c>
    </row>
    <row r="6" spans="2:10" x14ac:dyDescent="0.25">
      <c r="B6" s="62"/>
      <c r="C6" s="52" t="s">
        <v>39</v>
      </c>
      <c r="D6" s="27">
        <f>'[2]Channel Mix Optimization Summar'!H8</f>
        <v>1312061</v>
      </c>
      <c r="E6" s="54">
        <f>'[2]Channel Mix Optimization Summar'!O8</f>
        <v>1312061</v>
      </c>
      <c r="F6" s="28">
        <f t="shared" si="0"/>
        <v>0</v>
      </c>
      <c r="G6" s="27"/>
      <c r="I6" t="s">
        <v>72</v>
      </c>
    </row>
    <row r="7" spans="2:10" x14ac:dyDescent="0.25">
      <c r="B7" s="62"/>
      <c r="C7" s="52" t="s">
        <v>53</v>
      </c>
      <c r="D7" s="27">
        <f>'[2]Channel Mix Optimization Summar'!H9</f>
        <v>400000</v>
      </c>
      <c r="E7" s="54">
        <f>'[2]Channel Mix Optimization Summar'!O9</f>
        <v>400000</v>
      </c>
      <c r="F7" s="28">
        <f t="shared" si="0"/>
        <v>0</v>
      </c>
      <c r="G7" s="27"/>
    </row>
    <row r="8" spans="2:10" x14ac:dyDescent="0.25">
      <c r="B8" s="62"/>
      <c r="C8" s="55" t="s">
        <v>73</v>
      </c>
      <c r="D8" s="27">
        <f>'[2]Channel Mix Optimization Summar'!H10</f>
        <v>3650000</v>
      </c>
      <c r="E8" s="27">
        <f>'[2]Channel Mix Optimization Summar'!O10</f>
        <v>3600000</v>
      </c>
      <c r="F8" s="28">
        <f t="shared" si="0"/>
        <v>-50000</v>
      </c>
      <c r="G8" s="27" t="s">
        <v>38</v>
      </c>
      <c r="I8" t="s">
        <v>74</v>
      </c>
    </row>
    <row r="9" spans="2:10" x14ac:dyDescent="0.25">
      <c r="B9" s="62"/>
      <c r="C9" s="52" t="s">
        <v>45</v>
      </c>
      <c r="D9" s="27">
        <f>'[2]Channel Mix Optimization Summar'!H18</f>
        <v>5242862</v>
      </c>
      <c r="E9" s="54">
        <f>'[2]Channel Mix Optimization Summar'!O18</f>
        <v>5220000</v>
      </c>
      <c r="F9" s="28">
        <f t="shared" si="0"/>
        <v>-22862</v>
      </c>
      <c r="G9" s="27"/>
    </row>
    <row r="10" spans="2:10" x14ac:dyDescent="0.25">
      <c r="B10" s="62"/>
      <c r="C10" s="52" t="s">
        <v>75</v>
      </c>
      <c r="D10" s="27">
        <f>'[2]Channel Mix Optimization Summar'!H22</f>
        <v>2000000</v>
      </c>
      <c r="E10" s="54">
        <f>'[2]Channel Mix Optimization Summar'!O22</f>
        <v>1814000</v>
      </c>
      <c r="F10" s="28">
        <f t="shared" si="0"/>
        <v>-186000</v>
      </c>
      <c r="G10" s="27"/>
    </row>
    <row r="11" spans="2:10" ht="15.75" thickBot="1" x14ac:dyDescent="0.3">
      <c r="B11" s="62"/>
      <c r="C11" s="52" t="s">
        <v>44</v>
      </c>
      <c r="D11" s="27">
        <f>'[2]Channel Mix Optimization Summar'!H11</f>
        <v>4593214</v>
      </c>
      <c r="E11" s="54">
        <f>'[2]Channel Mix Optimization Summar'!O11</f>
        <v>4390000</v>
      </c>
      <c r="F11" s="28">
        <f t="shared" si="0"/>
        <v>-203214</v>
      </c>
      <c r="G11" s="27"/>
    </row>
    <row r="12" spans="2:10" ht="15.75" thickBot="1" x14ac:dyDescent="0.3">
      <c r="B12" s="63"/>
      <c r="C12" s="23" t="s">
        <v>48</v>
      </c>
      <c r="D12" s="30">
        <f>SUM(D3:D11)</f>
        <v>39820141</v>
      </c>
      <c r="E12" s="30">
        <f>SUM(E3:E11)</f>
        <v>39358065</v>
      </c>
      <c r="F12" s="31">
        <f t="shared" si="0"/>
        <v>-462076</v>
      </c>
      <c r="G12" s="32"/>
    </row>
    <row r="13" spans="2:10" ht="15.75" thickBot="1" x14ac:dyDescent="0.3"/>
    <row r="14" spans="2:10" ht="15.75" thickBot="1" x14ac:dyDescent="0.3">
      <c r="B14" s="66" t="s">
        <v>49</v>
      </c>
      <c r="C14" s="34" t="s">
        <v>30</v>
      </c>
      <c r="D14" s="34" t="s">
        <v>31</v>
      </c>
      <c r="E14" s="34" t="s">
        <v>0</v>
      </c>
      <c r="F14" s="35" t="s">
        <v>32</v>
      </c>
      <c r="G14" s="36"/>
    </row>
    <row r="15" spans="2:10" x14ac:dyDescent="0.25">
      <c r="B15" s="67"/>
      <c r="C15" s="20" t="s">
        <v>76</v>
      </c>
      <c r="D15" s="27">
        <v>310080</v>
      </c>
      <c r="E15" s="27">
        <v>310080</v>
      </c>
      <c r="F15" s="28">
        <f t="shared" ref="F15:F23" si="1">E15-D15</f>
        <v>0</v>
      </c>
      <c r="G15" s="27" t="s">
        <v>7</v>
      </c>
      <c r="H15" t="s">
        <v>77</v>
      </c>
    </row>
    <row r="16" spans="2:10" x14ac:dyDescent="0.25">
      <c r="B16" s="67"/>
      <c r="C16" s="22" t="s">
        <v>45</v>
      </c>
      <c r="D16" s="27">
        <v>450000</v>
      </c>
      <c r="E16" s="27">
        <v>450000</v>
      </c>
      <c r="F16" s="28">
        <f t="shared" si="1"/>
        <v>0</v>
      </c>
      <c r="G16" s="27"/>
      <c r="I16" s="56"/>
      <c r="J16" s="21"/>
    </row>
    <row r="17" spans="2:8" x14ac:dyDescent="0.25">
      <c r="B17" s="67"/>
      <c r="C17" s="22" t="s">
        <v>51</v>
      </c>
      <c r="D17" s="27">
        <v>7240000</v>
      </c>
      <c r="E17" s="27">
        <v>7240000</v>
      </c>
      <c r="F17" s="28">
        <f t="shared" si="1"/>
        <v>0</v>
      </c>
      <c r="G17" s="27"/>
    </row>
    <row r="18" spans="2:8" x14ac:dyDescent="0.25">
      <c r="B18" s="67"/>
      <c r="C18" s="22" t="s">
        <v>50</v>
      </c>
      <c r="D18" s="27">
        <v>735000</v>
      </c>
      <c r="E18" s="27">
        <v>735000</v>
      </c>
      <c r="F18" s="28">
        <f t="shared" si="1"/>
        <v>0</v>
      </c>
      <c r="G18" s="27"/>
    </row>
    <row r="19" spans="2:8" x14ac:dyDescent="0.25">
      <c r="B19" s="67"/>
      <c r="C19" s="22" t="s">
        <v>53</v>
      </c>
      <c r="D19" s="27">
        <v>60000</v>
      </c>
      <c r="E19" s="27">
        <v>60000</v>
      </c>
      <c r="F19" s="28">
        <f t="shared" si="1"/>
        <v>0</v>
      </c>
      <c r="G19" s="27"/>
    </row>
    <row r="20" spans="2:8" x14ac:dyDescent="0.25">
      <c r="B20" s="67"/>
      <c r="C20" s="22" t="s">
        <v>78</v>
      </c>
      <c r="D20" s="27">
        <v>125000</v>
      </c>
      <c r="E20" s="27">
        <v>125000</v>
      </c>
      <c r="F20" s="28">
        <f t="shared" si="1"/>
        <v>0</v>
      </c>
      <c r="G20" s="27"/>
    </row>
    <row r="21" spans="2:8" x14ac:dyDescent="0.25">
      <c r="B21" s="67"/>
      <c r="C21" s="22" t="s">
        <v>79</v>
      </c>
      <c r="D21" s="27">
        <v>2254779</v>
      </c>
      <c r="E21" s="27">
        <v>2254779</v>
      </c>
      <c r="F21" s="28">
        <f t="shared" si="1"/>
        <v>0</v>
      </c>
      <c r="G21" s="27"/>
      <c r="H21" t="s">
        <v>80</v>
      </c>
    </row>
    <row r="22" spans="2:8" ht="15.75" thickBot="1" x14ac:dyDescent="0.3">
      <c r="B22" s="67"/>
      <c r="C22" s="22" t="s">
        <v>81</v>
      </c>
      <c r="D22" s="27">
        <v>5000</v>
      </c>
      <c r="E22" s="27">
        <v>5000</v>
      </c>
      <c r="F22" s="28">
        <f t="shared" si="1"/>
        <v>0</v>
      </c>
      <c r="G22" s="27"/>
      <c r="H22" t="s">
        <v>82</v>
      </c>
    </row>
    <row r="23" spans="2:8" ht="15.75" thickBot="1" x14ac:dyDescent="0.3">
      <c r="B23" s="68"/>
      <c r="C23" s="34" t="s">
        <v>48</v>
      </c>
      <c r="D23" s="39">
        <f>SUM(D15:D22)</f>
        <v>11179859</v>
      </c>
      <c r="E23" s="39">
        <f>SUM(E15:E22)</f>
        <v>11179859</v>
      </c>
      <c r="F23" s="40">
        <f t="shared" si="1"/>
        <v>0</v>
      </c>
      <c r="G23" s="41"/>
    </row>
    <row r="26" spans="2:8" x14ac:dyDescent="0.25">
      <c r="D26" s="70" t="s">
        <v>59</v>
      </c>
      <c r="E26" s="70"/>
      <c r="F26" s="70" t="s">
        <v>60</v>
      </c>
      <c r="G26" s="70"/>
    </row>
    <row r="27" spans="2:8" x14ac:dyDescent="0.25">
      <c r="C27" s="42" t="s">
        <v>30</v>
      </c>
      <c r="D27" s="42" t="s">
        <v>31</v>
      </c>
      <c r="E27" s="42" t="s">
        <v>0</v>
      </c>
      <c r="F27" s="43" t="s">
        <v>61</v>
      </c>
      <c r="G27" s="43" t="s">
        <v>62</v>
      </c>
      <c r="H27" s="59" t="s">
        <v>85</v>
      </c>
    </row>
    <row r="28" spans="2:8" x14ac:dyDescent="0.25">
      <c r="B28" s="71" t="s">
        <v>29</v>
      </c>
      <c r="C28" s="50" t="s">
        <v>34</v>
      </c>
      <c r="D28" s="45">
        <f>D3</f>
        <v>15700000</v>
      </c>
      <c r="E28" s="46">
        <f>E3</f>
        <v>15700000</v>
      </c>
      <c r="F28" s="45">
        <v>16888801</v>
      </c>
      <c r="G28" s="45">
        <v>16888801</v>
      </c>
      <c r="H28" t="s">
        <v>63</v>
      </c>
    </row>
    <row r="29" spans="2:8" x14ac:dyDescent="0.25">
      <c r="B29" s="71"/>
      <c r="C29" s="50" t="s">
        <v>36</v>
      </c>
      <c r="D29" s="45">
        <f t="shared" ref="D29:E29" si="2">D4</f>
        <v>5772004</v>
      </c>
      <c r="E29" s="45">
        <f t="shared" si="2"/>
        <v>5772004</v>
      </c>
      <c r="F29" s="45">
        <v>4817798</v>
      </c>
      <c r="G29" s="45">
        <v>12070113</v>
      </c>
      <c r="H29" t="s">
        <v>86</v>
      </c>
    </row>
    <row r="30" spans="2:8" x14ac:dyDescent="0.25">
      <c r="B30" s="71"/>
      <c r="C30" s="50" t="s">
        <v>39</v>
      </c>
      <c r="D30" s="45">
        <f>D6</f>
        <v>1312061</v>
      </c>
      <c r="E30" s="45">
        <f>E6</f>
        <v>1312061</v>
      </c>
      <c r="F30" s="45">
        <v>1000000</v>
      </c>
      <c r="G30" s="45">
        <v>7500000</v>
      </c>
      <c r="H30" t="s">
        <v>86</v>
      </c>
    </row>
    <row r="31" spans="2:8" x14ac:dyDescent="0.25">
      <c r="B31" s="71"/>
      <c r="C31" s="50" t="s">
        <v>53</v>
      </c>
      <c r="D31" s="45">
        <f>D7</f>
        <v>400000</v>
      </c>
      <c r="E31" s="45">
        <f>E7</f>
        <v>400000</v>
      </c>
      <c r="F31" s="45">
        <v>300000</v>
      </c>
      <c r="G31" s="45">
        <v>400000</v>
      </c>
      <c r="H31" t="s">
        <v>66</v>
      </c>
    </row>
    <row r="32" spans="2:8" x14ac:dyDescent="0.25">
      <c r="B32" s="71"/>
      <c r="C32" s="57" t="s">
        <v>83</v>
      </c>
      <c r="D32" s="45">
        <f>SUM(D5,D8)</f>
        <v>4800000</v>
      </c>
      <c r="E32" s="45">
        <f>SUM(E5,E8)</f>
        <v>4750000</v>
      </c>
      <c r="F32" s="45">
        <v>1400000</v>
      </c>
      <c r="G32" s="45">
        <v>4800000</v>
      </c>
      <c r="H32" t="s">
        <v>66</v>
      </c>
    </row>
    <row r="33" spans="2:8" x14ac:dyDescent="0.25">
      <c r="B33" s="71"/>
      <c r="C33" s="50" t="s">
        <v>45</v>
      </c>
      <c r="D33" s="45">
        <f>D9</f>
        <v>5242862</v>
      </c>
      <c r="E33" s="45">
        <f>E9</f>
        <v>5220000</v>
      </c>
      <c r="F33" s="45">
        <v>1600000</v>
      </c>
      <c r="G33" s="45">
        <v>7000000</v>
      </c>
      <c r="H33" t="s">
        <v>84</v>
      </c>
    </row>
    <row r="34" spans="2:8" x14ac:dyDescent="0.25">
      <c r="B34" s="71"/>
      <c r="C34" s="50" t="s">
        <v>75</v>
      </c>
      <c r="D34" s="45">
        <f t="shared" ref="D34:E35" si="3">D10</f>
        <v>2000000</v>
      </c>
      <c r="E34" s="45">
        <f t="shared" si="3"/>
        <v>1814000</v>
      </c>
      <c r="F34" s="45">
        <v>1000000</v>
      </c>
      <c r="G34" s="45">
        <v>3500000</v>
      </c>
      <c r="H34" t="s">
        <v>86</v>
      </c>
    </row>
    <row r="35" spans="2:8" x14ac:dyDescent="0.25">
      <c r="B35" s="71"/>
      <c r="C35" s="50" t="s">
        <v>44</v>
      </c>
      <c r="D35" s="45">
        <f t="shared" si="3"/>
        <v>4593214</v>
      </c>
      <c r="E35" s="45">
        <f t="shared" si="3"/>
        <v>4390000</v>
      </c>
      <c r="F35" s="45">
        <v>1599500</v>
      </c>
      <c r="G35" s="45">
        <v>6500000</v>
      </c>
      <c r="H35" t="s">
        <v>84</v>
      </c>
    </row>
    <row r="36" spans="2:8" x14ac:dyDescent="0.25">
      <c r="B36" s="58" t="s">
        <v>49</v>
      </c>
      <c r="C36" s="50" t="s">
        <v>68</v>
      </c>
      <c r="D36" s="45">
        <f>D23</f>
        <v>11179859</v>
      </c>
      <c r="E36" s="45">
        <f>E23</f>
        <v>11179859</v>
      </c>
      <c r="F36" s="45">
        <v>5400000</v>
      </c>
      <c r="G36" s="45">
        <v>12000000</v>
      </c>
      <c r="H36" t="s">
        <v>84</v>
      </c>
    </row>
    <row r="37" spans="2:8" x14ac:dyDescent="0.25">
      <c r="C37" s="50" t="s">
        <v>69</v>
      </c>
      <c r="D37" s="45">
        <f>SUM(D28:D36)</f>
        <v>51000000</v>
      </c>
      <c r="E37" s="45">
        <f>SUM(E28:E36)</f>
        <v>50537924</v>
      </c>
      <c r="F37" s="45">
        <f>SUM(F28:F36)</f>
        <v>34006099</v>
      </c>
      <c r="G37" s="45">
        <f>SUM(G28:G36)</f>
        <v>70658914</v>
      </c>
    </row>
  </sheetData>
  <mergeCells count="5">
    <mergeCell ref="B2:B12"/>
    <mergeCell ref="B14:B23"/>
    <mergeCell ref="D26:E26"/>
    <mergeCell ref="F26:G26"/>
    <mergeCell ref="B28:B35"/>
  </mergeCells>
  <pageMargins left="0.7" right="0.7" top="0.75" bottom="0.75" header="0.3" footer="0.3"/>
  <headerFooter>
    <oddHeader>&amp;L&amp;"Calibri"&amp;12&amp;K00B294 Proprietary&amp;1#_x000D_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06A-098D-42A8-81C2-F368B00AD136}">
  <dimension ref="B2:AF28"/>
  <sheetViews>
    <sheetView showGridLines="0" tabSelected="1" topLeftCell="A2" zoomScale="75" zoomScaleNormal="75" workbookViewId="0">
      <selection activeCell="AE22" sqref="AE22"/>
    </sheetView>
  </sheetViews>
  <sheetFormatPr defaultRowHeight="15" x14ac:dyDescent="0.25"/>
  <cols>
    <col min="1" max="1" width="3.5703125" customWidth="1"/>
    <col min="2" max="2" width="11.140625" customWidth="1"/>
    <col min="3" max="3" width="26.42578125" bestFit="1" customWidth="1"/>
    <col min="4" max="4" width="15.42578125" hidden="1" customWidth="1"/>
    <col min="5" max="5" width="16.28515625" hidden="1" customWidth="1"/>
    <col min="6" max="6" width="0.28515625" hidden="1" customWidth="1"/>
    <col min="7" max="7" width="15.42578125" hidden="1" customWidth="1"/>
    <col min="8" max="8" width="12.140625" hidden="1" customWidth="1"/>
    <col min="9" max="9" width="17.140625" hidden="1" customWidth="1"/>
    <col min="10" max="10" width="0.140625" hidden="1" customWidth="1"/>
    <col min="11" max="11" width="15.42578125" hidden="1" customWidth="1"/>
    <col min="12" max="12" width="12.140625" hidden="1" customWidth="1"/>
    <col min="13" max="13" width="17.140625" hidden="1" customWidth="1"/>
    <col min="14" max="14" width="0.140625" hidden="1" customWidth="1"/>
    <col min="15" max="15" width="15.42578125" hidden="1" customWidth="1"/>
    <col min="16" max="16" width="12.140625" hidden="1" customWidth="1"/>
    <col min="17" max="17" width="17.140625" hidden="1" customWidth="1"/>
    <col min="18" max="18" width="0.140625" customWidth="1"/>
    <col min="19" max="19" width="15.42578125" bestFit="1" customWidth="1"/>
    <col min="20" max="20" width="12.140625" hidden="1" customWidth="1"/>
    <col min="21" max="21" width="17.140625" customWidth="1"/>
    <col min="22" max="22" width="0.28515625" customWidth="1"/>
    <col min="23" max="23" width="14.28515625" customWidth="1"/>
    <col min="24" max="24" width="12.5703125" customWidth="1"/>
    <col min="25" max="25" width="17.5703125" customWidth="1"/>
    <col min="26" max="26" width="0.42578125" customWidth="1"/>
    <col min="27" max="27" width="15.140625" customWidth="1"/>
    <col min="28" max="28" width="13.42578125" customWidth="1"/>
    <col min="29" max="29" width="17.140625" customWidth="1"/>
    <col min="30" max="30" width="5" customWidth="1"/>
    <col min="31" max="31" width="14.85546875" bestFit="1" customWidth="1"/>
    <col min="32" max="32" width="61.85546875" customWidth="1"/>
  </cols>
  <sheetData>
    <row r="2" spans="2:32" ht="38.25" customHeight="1" x14ac:dyDescent="0.25">
      <c r="C2" s="1"/>
      <c r="D2" s="1"/>
      <c r="E2" s="1"/>
      <c r="F2" s="1"/>
      <c r="G2" s="74" t="s">
        <v>24</v>
      </c>
      <c r="H2" s="75"/>
      <c r="I2" s="76"/>
      <c r="J2" s="2"/>
      <c r="K2" s="77" t="s">
        <v>25</v>
      </c>
      <c r="L2" s="78"/>
      <c r="M2" s="79"/>
      <c r="N2" s="1"/>
      <c r="O2" s="77" t="s">
        <v>26</v>
      </c>
      <c r="P2" s="78"/>
      <c r="Q2" s="79"/>
      <c r="S2" s="82" t="s">
        <v>88</v>
      </c>
      <c r="T2" s="83"/>
      <c r="U2" s="84"/>
      <c r="W2" s="85" t="s">
        <v>89</v>
      </c>
      <c r="X2" s="86"/>
      <c r="Y2" s="87"/>
      <c r="AA2" s="85" t="s">
        <v>90</v>
      </c>
      <c r="AB2" s="86"/>
      <c r="AC2" s="87"/>
    </row>
    <row r="3" spans="2:32" ht="36.75" customHeight="1" x14ac:dyDescent="0.25">
      <c r="B3" s="3" t="s">
        <v>17</v>
      </c>
      <c r="C3" s="3" t="s">
        <v>1</v>
      </c>
      <c r="D3" s="4" t="s">
        <v>2</v>
      </c>
      <c r="E3" s="4" t="s">
        <v>3</v>
      </c>
      <c r="F3" s="5"/>
      <c r="G3" s="4" t="s">
        <v>4</v>
      </c>
      <c r="H3" s="4" t="s">
        <v>5</v>
      </c>
      <c r="I3" s="4" t="s">
        <v>3</v>
      </c>
      <c r="J3" s="6"/>
      <c r="K3" s="4" t="s">
        <v>4</v>
      </c>
      <c r="L3" s="4" t="s">
        <v>5</v>
      </c>
      <c r="M3" s="4" t="s">
        <v>3</v>
      </c>
      <c r="N3" s="7"/>
      <c r="O3" s="4" t="s">
        <v>4</v>
      </c>
      <c r="P3" s="4" t="s">
        <v>5</v>
      </c>
      <c r="Q3" s="4" t="s">
        <v>3</v>
      </c>
      <c r="S3" s="4" t="s">
        <v>4</v>
      </c>
      <c r="T3" s="4" t="s">
        <v>5</v>
      </c>
      <c r="U3" s="4" t="s">
        <v>3</v>
      </c>
      <c r="W3" s="4" t="s">
        <v>4</v>
      </c>
      <c r="X3" s="4" t="s">
        <v>5</v>
      </c>
      <c r="Y3" s="4" t="s">
        <v>3</v>
      </c>
      <c r="AA3" s="4" t="s">
        <v>4</v>
      </c>
      <c r="AB3" s="4" t="s">
        <v>5</v>
      </c>
      <c r="AC3" s="4" t="s">
        <v>3</v>
      </c>
    </row>
    <row r="4" spans="2:32" x14ac:dyDescent="0.25">
      <c r="B4" s="8" t="s">
        <v>16</v>
      </c>
      <c r="C4" s="8" t="s">
        <v>6</v>
      </c>
      <c r="D4" s="9">
        <v>1000000</v>
      </c>
      <c r="E4" s="9">
        <v>5040789.0644048415</v>
      </c>
      <c r="F4" s="10"/>
      <c r="G4" s="9">
        <v>1000000</v>
      </c>
      <c r="H4" s="11">
        <v>0</v>
      </c>
      <c r="I4" s="9">
        <v>5040789.0644048415</v>
      </c>
      <c r="J4" s="10"/>
      <c r="K4" s="9">
        <v>1172914.3259099026</v>
      </c>
      <c r="L4" s="11">
        <v>0.17291432590990258</v>
      </c>
      <c r="M4" s="9">
        <v>5723491.5044572558</v>
      </c>
      <c r="N4" s="1"/>
      <c r="O4" s="9">
        <v>1654588.7123287965</v>
      </c>
      <c r="P4" s="11">
        <v>0.65458871232879656</v>
      </c>
      <c r="Q4" s="9">
        <v>7390785.6102872528</v>
      </c>
      <c r="S4" s="9">
        <v>1312061</v>
      </c>
      <c r="T4" s="11">
        <v>0.31206099999999998</v>
      </c>
      <c r="U4" s="9">
        <v>6239105.3469998669</v>
      </c>
      <c r="W4" s="9">
        <v>1312061</v>
      </c>
      <c r="X4" s="11">
        <v>0</v>
      </c>
      <c r="Y4" s="9">
        <v>6239105.3469998669</v>
      </c>
      <c r="AA4" s="9">
        <v>1312061</v>
      </c>
      <c r="AB4" s="11">
        <v>0</v>
      </c>
      <c r="AC4" s="9">
        <v>6239105.3469998669</v>
      </c>
    </row>
    <row r="5" spans="2:32" x14ac:dyDescent="0.25">
      <c r="B5" s="8" t="s">
        <v>16</v>
      </c>
      <c r="C5" s="8" t="s">
        <v>7</v>
      </c>
      <c r="D5" s="9">
        <v>7775778</v>
      </c>
      <c r="E5" s="9">
        <v>80499957.11832428</v>
      </c>
      <c r="F5" s="10"/>
      <c r="G5" s="9">
        <v>8003662.6738821417</v>
      </c>
      <c r="H5" s="11">
        <v>2.9306993317214265E-2</v>
      </c>
      <c r="I5" s="9">
        <v>81804556.805221289</v>
      </c>
      <c r="J5" s="10"/>
      <c r="K5" s="9">
        <v>10781079.800402544</v>
      </c>
      <c r="L5" s="11">
        <v>0.38649531923397817</v>
      </c>
      <c r="M5" s="9">
        <v>94762614.331378147</v>
      </c>
      <c r="N5" s="1"/>
      <c r="O5" s="9">
        <v>12000000</v>
      </c>
      <c r="P5" s="11">
        <v>0.54325393549044221</v>
      </c>
      <c r="Q5" s="9">
        <v>99028830.679674461</v>
      </c>
      <c r="S5" s="9">
        <v>11179859</v>
      </c>
      <c r="T5" s="11">
        <v>0.43778011666485334</v>
      </c>
      <c r="U5" s="9">
        <v>96240319.570657</v>
      </c>
      <c r="W5" s="12">
        <v>12297844.9</v>
      </c>
      <c r="X5" s="11">
        <v>0.10000000000000003</v>
      </c>
      <c r="Y5" s="9">
        <v>99963700.998434633</v>
      </c>
      <c r="AA5" s="12">
        <v>12018348.424999999</v>
      </c>
      <c r="AB5" s="11">
        <v>7.49999999999999E-2</v>
      </c>
      <c r="AC5" s="9">
        <v>99087574.613707408</v>
      </c>
    </row>
    <row r="6" spans="2:32" x14ac:dyDescent="0.25">
      <c r="B6" s="8" t="s">
        <v>16</v>
      </c>
      <c r="C6" s="8" t="s">
        <v>8</v>
      </c>
      <c r="D6" s="9">
        <v>1840000</v>
      </c>
      <c r="E6" s="9">
        <v>15925915.704314221</v>
      </c>
      <c r="F6" s="10"/>
      <c r="G6" s="9">
        <v>1599500</v>
      </c>
      <c r="H6" s="11">
        <v>-0.13070652173913044</v>
      </c>
      <c r="I6" s="9">
        <v>14642130.239828272</v>
      </c>
      <c r="J6" s="10"/>
      <c r="K6" s="9">
        <v>3987918.0972265243</v>
      </c>
      <c r="L6" s="11">
        <v>1.167346791970937</v>
      </c>
      <c r="M6" s="9">
        <v>25331532.071219355</v>
      </c>
      <c r="N6" s="1"/>
      <c r="O6" s="9">
        <v>6500000</v>
      </c>
      <c r="P6" s="11">
        <v>2.5326086956521738</v>
      </c>
      <c r="Q6" s="9">
        <v>33959534.839013599</v>
      </c>
      <c r="S6" s="9">
        <v>4390000</v>
      </c>
      <c r="T6" s="11">
        <v>1.3858695652173914</v>
      </c>
      <c r="U6" s="9">
        <v>26834433.479195889</v>
      </c>
      <c r="W6" s="12">
        <v>4829000</v>
      </c>
      <c r="X6" s="11">
        <v>0.1</v>
      </c>
      <c r="Y6" s="9">
        <v>28413716.445986412</v>
      </c>
      <c r="AA6" s="12">
        <v>4719250</v>
      </c>
      <c r="AB6" s="11">
        <v>7.4999999999999997E-2</v>
      </c>
      <c r="AC6" s="9">
        <v>28024476.557587441</v>
      </c>
    </row>
    <row r="7" spans="2:32" x14ac:dyDescent="0.25">
      <c r="B7" s="8" t="s">
        <v>16</v>
      </c>
      <c r="C7" s="8" t="s">
        <v>9</v>
      </c>
      <c r="D7" s="9">
        <v>1220000</v>
      </c>
      <c r="E7" s="9">
        <v>3394246.7935979273</v>
      </c>
      <c r="F7" s="10"/>
      <c r="G7" s="9">
        <v>1000000</v>
      </c>
      <c r="H7" s="11">
        <v>-0.18032786885245902</v>
      </c>
      <c r="I7" s="9">
        <v>3357832.8692201264</v>
      </c>
      <c r="J7" s="10"/>
      <c r="K7" s="9">
        <v>1000000</v>
      </c>
      <c r="L7" s="11">
        <v>-0.18032786885245902</v>
      </c>
      <c r="M7" s="9">
        <v>3357832.8692201264</v>
      </c>
      <c r="N7" s="1"/>
      <c r="O7" s="9">
        <v>999999.99999999988</v>
      </c>
      <c r="P7" s="11">
        <v>-0.18032786885245911</v>
      </c>
      <c r="Q7" s="9">
        <v>3357832.8692201264</v>
      </c>
      <c r="S7" s="9">
        <v>1814000</v>
      </c>
      <c r="T7" s="11">
        <v>0.48688524590163934</v>
      </c>
      <c r="U7" s="9">
        <v>3417585.3562156805</v>
      </c>
      <c r="W7" s="9">
        <v>1814000</v>
      </c>
      <c r="X7" s="11">
        <v>0</v>
      </c>
      <c r="Y7" s="9">
        <v>3417585.3562156805</v>
      </c>
      <c r="AA7" s="9">
        <v>1814000</v>
      </c>
      <c r="AB7" s="11">
        <v>0</v>
      </c>
      <c r="AC7" s="9">
        <v>3417585.3562156805</v>
      </c>
      <c r="AE7" s="81" t="s">
        <v>89</v>
      </c>
      <c r="AF7" s="80" t="s">
        <v>87</v>
      </c>
    </row>
    <row r="8" spans="2:32" x14ac:dyDescent="0.25">
      <c r="B8" s="8" t="s">
        <v>16</v>
      </c>
      <c r="C8" s="8" t="s">
        <v>10</v>
      </c>
      <c r="D8" s="9">
        <v>4817798</v>
      </c>
      <c r="E8" s="9">
        <v>27455486.015820313</v>
      </c>
      <c r="F8" s="10"/>
      <c r="G8" s="9">
        <v>4817798</v>
      </c>
      <c r="H8" s="11">
        <v>0</v>
      </c>
      <c r="I8" s="9">
        <v>27455486.015820313</v>
      </c>
      <c r="J8" s="10"/>
      <c r="K8" s="9">
        <v>5609041.4509816822</v>
      </c>
      <c r="L8" s="11">
        <v>0.16423342177934447</v>
      </c>
      <c r="M8" s="9">
        <v>30539166.495960608</v>
      </c>
      <c r="N8" s="1"/>
      <c r="O8" s="9">
        <v>10772356.891532868</v>
      </c>
      <c r="P8" s="11">
        <v>1.2359503016799103</v>
      </c>
      <c r="Q8" s="9">
        <v>48222823.851429246</v>
      </c>
      <c r="S8" s="9">
        <v>5772004</v>
      </c>
      <c r="T8" s="11">
        <v>0.19805853213439004</v>
      </c>
      <c r="U8" s="9">
        <v>31157583.060452946</v>
      </c>
      <c r="W8" s="9">
        <v>5772004</v>
      </c>
      <c r="X8" s="11">
        <v>0</v>
      </c>
      <c r="Y8" s="9">
        <v>31157583.060452946</v>
      </c>
      <c r="AA8" s="9">
        <v>5772004</v>
      </c>
      <c r="AB8" s="11">
        <v>0</v>
      </c>
      <c r="AC8" s="9">
        <v>31157583.060452946</v>
      </c>
      <c r="AE8" s="81"/>
      <c r="AF8" s="80"/>
    </row>
    <row r="9" spans="2:32" x14ac:dyDescent="0.25">
      <c r="B9" s="8" t="s">
        <v>16</v>
      </c>
      <c r="C9" s="8" t="s">
        <v>11</v>
      </c>
      <c r="D9" s="9">
        <v>3540000</v>
      </c>
      <c r="E9" s="9">
        <v>39290778.509746693</v>
      </c>
      <c r="F9" s="10"/>
      <c r="G9" s="9">
        <v>3811839.4251255072</v>
      </c>
      <c r="H9" s="11">
        <v>7.6790798058052875E-2</v>
      </c>
      <c r="I9" s="9">
        <v>40889059.893896289</v>
      </c>
      <c r="J9" s="10"/>
      <c r="K9" s="9">
        <v>5062622.3862681137</v>
      </c>
      <c r="L9" s="11">
        <v>0.4301193181548344</v>
      </c>
      <c r="M9" s="9">
        <v>46723198.890398756</v>
      </c>
      <c r="N9" s="1"/>
      <c r="O9" s="9">
        <v>5686630.4364398532</v>
      </c>
      <c r="P9" s="11">
        <v>0.6063927786553257</v>
      </c>
      <c r="Q9" s="9">
        <v>48883193.950172655</v>
      </c>
      <c r="S9" s="9">
        <v>5220000</v>
      </c>
      <c r="T9" s="11">
        <v>0.47457627118644069</v>
      </c>
      <c r="U9" s="9">
        <v>47308449.555722453</v>
      </c>
      <c r="W9" s="12">
        <v>5742000</v>
      </c>
      <c r="X9" s="11">
        <v>0.1</v>
      </c>
      <c r="Y9" s="9">
        <v>49055198.660925664</v>
      </c>
      <c r="AA9" s="12">
        <v>5611500</v>
      </c>
      <c r="AB9" s="11">
        <v>7.4999999999999997E-2</v>
      </c>
      <c r="AC9" s="9">
        <v>48644967.543217048</v>
      </c>
      <c r="AE9" s="81" t="s">
        <v>90</v>
      </c>
      <c r="AF9" s="80" t="s">
        <v>27</v>
      </c>
    </row>
    <row r="10" spans="2:32" x14ac:dyDescent="0.25">
      <c r="B10" s="8" t="s">
        <v>16</v>
      </c>
      <c r="C10" s="8" t="s">
        <v>12</v>
      </c>
      <c r="D10" s="9">
        <v>400000</v>
      </c>
      <c r="E10" s="9">
        <v>32769965.884320233</v>
      </c>
      <c r="F10" s="10"/>
      <c r="G10" s="9">
        <v>400000</v>
      </c>
      <c r="H10" s="11">
        <v>0</v>
      </c>
      <c r="I10" s="9">
        <v>32769965.884320233</v>
      </c>
      <c r="J10" s="10"/>
      <c r="K10" s="9">
        <v>400000</v>
      </c>
      <c r="L10" s="11">
        <v>0</v>
      </c>
      <c r="M10" s="9">
        <v>32769965.884320233</v>
      </c>
      <c r="N10" s="1"/>
      <c r="O10" s="9">
        <v>400000</v>
      </c>
      <c r="P10" s="11">
        <v>0</v>
      </c>
      <c r="Q10" s="9">
        <v>32769965.884320233</v>
      </c>
      <c r="S10" s="9">
        <v>400000</v>
      </c>
      <c r="T10" s="11">
        <v>0</v>
      </c>
      <c r="U10" s="9">
        <v>32769965.884320233</v>
      </c>
      <c r="W10" s="9">
        <v>400000</v>
      </c>
      <c r="X10" s="11">
        <v>0</v>
      </c>
      <c r="Y10" s="9">
        <v>32769965.884320233</v>
      </c>
      <c r="AA10" s="9">
        <v>400000</v>
      </c>
      <c r="AB10" s="11">
        <v>0</v>
      </c>
      <c r="AC10" s="9">
        <v>32769965.884320233</v>
      </c>
      <c r="AE10" s="81"/>
      <c r="AF10" s="80"/>
    </row>
    <row r="11" spans="2:32" x14ac:dyDescent="0.25">
      <c r="B11" s="8" t="s">
        <v>16</v>
      </c>
      <c r="C11" s="8" t="s">
        <v>13</v>
      </c>
      <c r="D11" s="9">
        <v>2220000</v>
      </c>
      <c r="E11" s="9">
        <v>20698391.738152172</v>
      </c>
      <c r="F11" s="10"/>
      <c r="G11" s="9">
        <v>2180775.9009923507</v>
      </c>
      <c r="H11" s="11">
        <v>-1.7668513066508715E-2</v>
      </c>
      <c r="I11" s="9">
        <v>20478184.007513106</v>
      </c>
      <c r="J11" s="10"/>
      <c r="K11" s="9">
        <v>4800000</v>
      </c>
      <c r="L11" s="11">
        <v>1.1621621621621621</v>
      </c>
      <c r="M11" s="9">
        <v>32875287.531392161</v>
      </c>
      <c r="N11" s="1"/>
      <c r="O11" s="9">
        <v>4800000</v>
      </c>
      <c r="P11" s="11">
        <v>1.1621621621621621</v>
      </c>
      <c r="Q11" s="9">
        <v>32875287.531392161</v>
      </c>
      <c r="S11" s="9">
        <v>4750000</v>
      </c>
      <c r="T11" s="11">
        <v>1.1396396396396395</v>
      </c>
      <c r="U11" s="9">
        <v>32669386.826718081</v>
      </c>
      <c r="W11" s="9">
        <v>4750000</v>
      </c>
      <c r="X11" s="11">
        <v>0</v>
      </c>
      <c r="Y11" s="9">
        <v>32669386.826718081</v>
      </c>
      <c r="AA11" s="9">
        <v>4750000</v>
      </c>
      <c r="AB11" s="11">
        <v>0</v>
      </c>
      <c r="AC11" s="9">
        <v>32669386.826718081</v>
      </c>
    </row>
    <row r="12" spans="2:32" x14ac:dyDescent="0.25">
      <c r="B12" s="8" t="s">
        <v>16</v>
      </c>
      <c r="C12" s="8" t="s">
        <v>14</v>
      </c>
      <c r="D12" s="9">
        <v>16888801</v>
      </c>
      <c r="E12" s="9">
        <v>67034177.652868718</v>
      </c>
      <c r="F12" s="10"/>
      <c r="G12" s="9">
        <v>16888801</v>
      </c>
      <c r="H12" s="11">
        <v>0</v>
      </c>
      <c r="I12" s="9">
        <v>67034177.652868718</v>
      </c>
      <c r="J12" s="10"/>
      <c r="K12" s="9">
        <v>16888801</v>
      </c>
      <c r="L12" s="11">
        <v>0</v>
      </c>
      <c r="M12" s="9">
        <v>67034177.652868718</v>
      </c>
      <c r="N12" s="1"/>
      <c r="O12" s="9">
        <v>16888801</v>
      </c>
      <c r="P12" s="11">
        <v>0</v>
      </c>
      <c r="Q12" s="9">
        <v>67034177.652868718</v>
      </c>
      <c r="S12" s="9">
        <v>15700000</v>
      </c>
      <c r="T12" s="11">
        <v>-7.0389899200067552E-2</v>
      </c>
      <c r="U12" s="9">
        <v>63695224.07626316</v>
      </c>
      <c r="W12" s="9">
        <v>15700000</v>
      </c>
      <c r="X12" s="11">
        <v>0</v>
      </c>
      <c r="Y12" s="9">
        <v>63695224.07626316</v>
      </c>
      <c r="AA12" s="9">
        <v>15700000</v>
      </c>
      <c r="AB12" s="11">
        <v>0</v>
      </c>
      <c r="AC12" s="9">
        <v>63695224.07626316</v>
      </c>
    </row>
    <row r="13" spans="2:32" ht="19.5" customHeight="1" x14ac:dyDescent="0.25">
      <c r="B13" s="72" t="s">
        <v>18</v>
      </c>
      <c r="C13" s="73"/>
      <c r="D13" s="13">
        <f>SUM(D4:D12)</f>
        <v>39702377</v>
      </c>
      <c r="E13" s="14">
        <f>SUM(E4:E12)</f>
        <v>292109708.48154938</v>
      </c>
      <c r="F13" s="15"/>
      <c r="G13" s="13">
        <f>SUM(G4:G12)</f>
        <v>39702377</v>
      </c>
      <c r="H13" s="16">
        <f>(G13-$D$13)/$D$13</f>
        <v>0</v>
      </c>
      <c r="I13" s="14">
        <f>SUM(I4:I12)</f>
        <v>293472182.43309319</v>
      </c>
      <c r="J13" s="15"/>
      <c r="K13" s="13">
        <f>SUM(K4:K12)</f>
        <v>49702377.060788766</v>
      </c>
      <c r="L13" s="16">
        <f>(K13-$D$13)/$D$13</f>
        <v>0.25187408957374935</v>
      </c>
      <c r="M13" s="14">
        <f>SUM(M4:M12)</f>
        <v>339117267.23121536</v>
      </c>
      <c r="N13" s="17"/>
      <c r="O13" s="13">
        <f>SUM(O4:O12)</f>
        <v>59702377.040301517</v>
      </c>
      <c r="P13" s="16">
        <f>(O13-$D$13)/$D$13</f>
        <v>0.50374817710036646</v>
      </c>
      <c r="Q13" s="14">
        <f>SUM(Q4:Q12)</f>
        <v>373522432.86837852</v>
      </c>
      <c r="R13" s="18"/>
      <c r="S13" s="13">
        <f>SUM(S4:S12)</f>
        <v>50537924</v>
      </c>
      <c r="T13" s="16">
        <f>(S13-$D$13)/$D$13</f>
        <v>0.27291935190681404</v>
      </c>
      <c r="U13" s="14">
        <f>SUM(U4:U12)</f>
        <v>340332053.15654528</v>
      </c>
      <c r="W13" s="13">
        <f>SUM(W4:W12)</f>
        <v>52616909.899999999</v>
      </c>
      <c r="X13" s="16">
        <f>(W13-$S$13)/$S$13</f>
        <v>4.1137144849875483E-2</v>
      </c>
      <c r="Y13" s="14">
        <f>SUM(Y4:Y12)</f>
        <v>347381466.65631664</v>
      </c>
      <c r="AA13" s="13">
        <f>SUM(AA4:AA12)</f>
        <v>52097163.424999997</v>
      </c>
      <c r="AB13" s="16">
        <f>(AA13-$S$13)/$S$13</f>
        <v>3.0852858637406576E-2</v>
      </c>
      <c r="AC13" s="14">
        <f>SUM(AC4:AC12)</f>
        <v>345705869.26548183</v>
      </c>
    </row>
    <row r="14" spans="2:32" x14ac:dyDescent="0.25">
      <c r="B14" s="8" t="s">
        <v>22</v>
      </c>
      <c r="C14" s="8" t="s">
        <v>19</v>
      </c>
      <c r="D14" s="9">
        <v>1000000</v>
      </c>
      <c r="E14" s="9">
        <v>1523370.618038136</v>
      </c>
      <c r="F14" s="10"/>
      <c r="G14" s="9">
        <v>900000</v>
      </c>
      <c r="H14" s="11">
        <v>-0.1</v>
      </c>
      <c r="I14" s="9">
        <v>1410431.7445188572</v>
      </c>
      <c r="J14" s="10"/>
      <c r="K14" s="9">
        <v>900000</v>
      </c>
      <c r="L14" s="11">
        <v>-0.1</v>
      </c>
      <c r="M14" s="9">
        <v>1410431.7445188572</v>
      </c>
      <c r="N14" s="1"/>
      <c r="O14" s="9">
        <v>1026598.0761272227</v>
      </c>
      <c r="P14" s="11">
        <v>2.6598076127222738E-2</v>
      </c>
      <c r="Q14" s="9">
        <v>1552232.4444243428</v>
      </c>
      <c r="S14" s="9">
        <v>300000</v>
      </c>
      <c r="T14" s="11">
        <v>-0.7</v>
      </c>
      <c r="U14" s="9">
        <v>561023.75953849207</v>
      </c>
      <c r="W14" s="9">
        <v>300000</v>
      </c>
      <c r="X14" s="11">
        <v>0</v>
      </c>
      <c r="Y14" s="9">
        <v>561023.75953849207</v>
      </c>
      <c r="AA14" s="9">
        <v>300000</v>
      </c>
      <c r="AB14" s="11">
        <v>0</v>
      </c>
      <c r="AC14" s="9">
        <v>561023.75953849207</v>
      </c>
    </row>
    <row r="15" spans="2:32" x14ac:dyDescent="0.25">
      <c r="B15" s="8" t="s">
        <v>22</v>
      </c>
      <c r="C15" s="8" t="s">
        <v>7</v>
      </c>
      <c r="D15" s="9">
        <v>16948000</v>
      </c>
      <c r="E15" s="9">
        <v>92408087.499027938</v>
      </c>
      <c r="F15" s="10"/>
      <c r="G15" s="9">
        <v>20332726.78651882</v>
      </c>
      <c r="H15" s="11">
        <v>0.1997124608519483</v>
      </c>
      <c r="I15" s="9">
        <v>103708876.43957432</v>
      </c>
      <c r="J15" s="10"/>
      <c r="K15" s="9">
        <v>21000000</v>
      </c>
      <c r="L15" s="11">
        <v>0.2390842577295256</v>
      </c>
      <c r="M15" s="9">
        <v>105724786.72171538</v>
      </c>
      <c r="N15" s="1"/>
      <c r="O15" s="9">
        <v>21000000</v>
      </c>
      <c r="P15" s="11">
        <v>0.2390842577295256</v>
      </c>
      <c r="Q15" s="9">
        <v>105724786.72171538</v>
      </c>
      <c r="S15" s="9">
        <v>21865000</v>
      </c>
      <c r="T15" s="11">
        <v>0.29012272834552749</v>
      </c>
      <c r="U15" s="9">
        <v>108241269.80027175</v>
      </c>
      <c r="W15" s="9">
        <v>21865000</v>
      </c>
      <c r="X15" s="11">
        <v>0</v>
      </c>
      <c r="Y15" s="9">
        <v>108241269.80027175</v>
      </c>
      <c r="AA15" s="9">
        <v>21865000</v>
      </c>
      <c r="AB15" s="11">
        <v>0</v>
      </c>
      <c r="AC15" s="9">
        <v>108241269.80027175</v>
      </c>
    </row>
    <row r="16" spans="2:32" x14ac:dyDescent="0.25">
      <c r="B16" s="8" t="s">
        <v>22</v>
      </c>
      <c r="C16" s="8" t="s">
        <v>8</v>
      </c>
      <c r="D16" s="9">
        <v>2200000</v>
      </c>
      <c r="E16" s="9">
        <v>6171975.0306531982</v>
      </c>
      <c r="F16" s="10"/>
      <c r="G16" s="9">
        <v>1800000</v>
      </c>
      <c r="H16" s="11">
        <v>-0.18181818181818182</v>
      </c>
      <c r="I16" s="9">
        <v>5471848.3801533533</v>
      </c>
      <c r="J16" s="10"/>
      <c r="K16" s="9">
        <v>4586515.2321627252</v>
      </c>
      <c r="L16" s="11">
        <v>1.084779650983057</v>
      </c>
      <c r="M16" s="9">
        <v>9590919.72532559</v>
      </c>
      <c r="N16" s="1"/>
      <c r="O16" s="9">
        <v>6733228.4705905961</v>
      </c>
      <c r="P16" s="11">
        <v>2.0605583957229983</v>
      </c>
      <c r="Q16" s="9">
        <v>12075484.438395374</v>
      </c>
      <c r="S16" s="9">
        <v>3135000</v>
      </c>
      <c r="T16" s="11">
        <v>0.42499999999999999</v>
      </c>
      <c r="U16" s="9">
        <v>7633313.1450912682</v>
      </c>
      <c r="W16" s="12">
        <v>3605249.9999999995</v>
      </c>
      <c r="X16" s="11">
        <v>0.14999999999999986</v>
      </c>
      <c r="Y16" s="9">
        <v>8301026.1738655474</v>
      </c>
      <c r="AA16" s="12">
        <v>3918750</v>
      </c>
      <c r="AB16" s="11">
        <v>0.25</v>
      </c>
      <c r="AC16" s="9">
        <v>8726881.6604837608</v>
      </c>
    </row>
    <row r="17" spans="2:29" x14ac:dyDescent="0.25">
      <c r="B17" s="8" t="s">
        <v>22</v>
      </c>
      <c r="C17" s="8" t="s">
        <v>9</v>
      </c>
      <c r="D17" s="9">
        <v>1500000</v>
      </c>
      <c r="E17" s="9">
        <v>5944544.9570494974</v>
      </c>
      <c r="F17" s="10"/>
      <c r="G17" s="9">
        <v>1103611.8378162181</v>
      </c>
      <c r="H17" s="11">
        <v>-0.26425877478918791</v>
      </c>
      <c r="I17" s="9">
        <v>4865732.2762940936</v>
      </c>
      <c r="J17" s="10"/>
      <c r="K17" s="9">
        <v>2538608.3579298854</v>
      </c>
      <c r="L17" s="11">
        <v>0.69240557195325692</v>
      </c>
      <c r="M17" s="9">
        <v>7778726.5487290435</v>
      </c>
      <c r="N17" s="1"/>
      <c r="O17" s="9">
        <v>2784148.583448194</v>
      </c>
      <c r="P17" s="11">
        <v>0.85609905563212929</v>
      </c>
      <c r="Q17" s="9">
        <v>8064310.1960589774</v>
      </c>
      <c r="S17" s="9">
        <v>2765000</v>
      </c>
      <c r="T17" s="11">
        <v>0.84333333333333338</v>
      </c>
      <c r="U17" s="9">
        <v>8043581.4196980307</v>
      </c>
      <c r="W17" s="12">
        <v>3179749.9999999995</v>
      </c>
      <c r="X17" s="11">
        <v>0.14999999999999983</v>
      </c>
      <c r="Y17" s="9">
        <v>8441398.8304803409</v>
      </c>
      <c r="AA17" s="12">
        <v>3456250</v>
      </c>
      <c r="AB17" s="11">
        <v>0.25</v>
      </c>
      <c r="AC17" s="9">
        <v>8654679.04685398</v>
      </c>
    </row>
    <row r="18" spans="2:29" x14ac:dyDescent="0.25">
      <c r="B18" s="8" t="s">
        <v>22</v>
      </c>
      <c r="C18" s="8" t="s">
        <v>10</v>
      </c>
      <c r="D18" s="9">
        <v>10268452</v>
      </c>
      <c r="E18" s="9">
        <v>18886370.658155333</v>
      </c>
      <c r="F18" s="10"/>
      <c r="G18" s="9">
        <v>8306901</v>
      </c>
      <c r="H18" s="11">
        <v>-0.19102694349644914</v>
      </c>
      <c r="I18" s="9">
        <v>16281797.494816165</v>
      </c>
      <c r="J18" s="10"/>
      <c r="K18" s="9">
        <v>11191328.353730984</v>
      </c>
      <c r="L18" s="11">
        <v>8.9874925035534473E-2</v>
      </c>
      <c r="M18" s="9">
        <v>20059133.618948713</v>
      </c>
      <c r="N18" s="1"/>
      <c r="O18" s="9">
        <v>18672476.905886736</v>
      </c>
      <c r="P18" s="11">
        <v>0.81843153241469457</v>
      </c>
      <c r="Q18" s="9">
        <v>28703600.464900684</v>
      </c>
      <c r="S18" s="9">
        <v>7566882.5899999999</v>
      </c>
      <c r="T18" s="11">
        <v>-0.26309412655383696</v>
      </c>
      <c r="U18" s="9">
        <v>15252355.577074772</v>
      </c>
      <c r="W18" s="9">
        <v>7566882.5899999999</v>
      </c>
      <c r="X18" s="11">
        <v>0</v>
      </c>
      <c r="Y18" s="9">
        <v>15252355.577074772</v>
      </c>
      <c r="AA18" s="9">
        <v>7566882.5899999999</v>
      </c>
      <c r="AB18" s="11">
        <v>0</v>
      </c>
      <c r="AC18" s="9">
        <v>15252355.577074772</v>
      </c>
    </row>
    <row r="19" spans="2:29" x14ac:dyDescent="0.25">
      <c r="B19" s="8" t="s">
        <v>22</v>
      </c>
      <c r="C19" s="8" t="s">
        <v>11</v>
      </c>
      <c r="D19" s="9">
        <v>4000000</v>
      </c>
      <c r="E19" s="9">
        <v>21020675.494225871</v>
      </c>
      <c r="F19" s="10"/>
      <c r="G19" s="9">
        <v>4273086.2126840986</v>
      </c>
      <c r="H19" s="11">
        <v>6.8271553171024651E-2</v>
      </c>
      <c r="I19" s="9">
        <v>21870346.618679181</v>
      </c>
      <c r="J19" s="10"/>
      <c r="K19" s="9">
        <v>5000000</v>
      </c>
      <c r="L19" s="11">
        <v>0.25</v>
      </c>
      <c r="M19" s="9">
        <v>24032152.746086098</v>
      </c>
      <c r="N19" s="1"/>
      <c r="O19" s="9">
        <v>5000000</v>
      </c>
      <c r="P19" s="11">
        <v>0.25</v>
      </c>
      <c r="Q19" s="9">
        <v>24032152.746086098</v>
      </c>
      <c r="S19" s="9">
        <v>4650000</v>
      </c>
      <c r="T19" s="11">
        <v>0.16250000000000001</v>
      </c>
      <c r="U19" s="9">
        <v>23008189.454810049</v>
      </c>
      <c r="W19" s="12">
        <v>5347500</v>
      </c>
      <c r="X19" s="11">
        <v>0.15</v>
      </c>
      <c r="Y19" s="9">
        <v>25020797.555050645</v>
      </c>
      <c r="AA19" s="12">
        <v>5812500.0000000009</v>
      </c>
      <c r="AB19" s="11">
        <v>0.25000000000000022</v>
      </c>
      <c r="AC19" s="9">
        <v>26304403.183464181</v>
      </c>
    </row>
    <row r="20" spans="2:29" x14ac:dyDescent="0.25">
      <c r="B20" s="8" t="s">
        <v>22</v>
      </c>
      <c r="C20" s="8" t="s">
        <v>12</v>
      </c>
      <c r="D20" s="9">
        <v>200000</v>
      </c>
      <c r="E20" s="9">
        <v>17969341.094351832</v>
      </c>
      <c r="F20" s="10"/>
      <c r="G20" s="9">
        <v>200000</v>
      </c>
      <c r="H20" s="11">
        <v>0</v>
      </c>
      <c r="I20" s="9">
        <v>17969341.094351832</v>
      </c>
      <c r="J20" s="10"/>
      <c r="K20" s="9">
        <v>200000</v>
      </c>
      <c r="L20" s="11">
        <v>0</v>
      </c>
      <c r="M20" s="9">
        <v>17969341.094351832</v>
      </c>
      <c r="N20" s="1"/>
      <c r="O20" s="9">
        <v>200000</v>
      </c>
      <c r="P20" s="11">
        <v>0</v>
      </c>
      <c r="Q20" s="9">
        <v>17969341.094351832</v>
      </c>
      <c r="S20" s="9">
        <v>200000</v>
      </c>
      <c r="T20" s="11">
        <v>0</v>
      </c>
      <c r="U20" s="9">
        <v>17969341.094351832</v>
      </c>
      <c r="W20" s="9">
        <v>200000</v>
      </c>
      <c r="X20" s="11">
        <v>0</v>
      </c>
      <c r="Y20" s="9">
        <v>17969341.094351832</v>
      </c>
      <c r="AA20" s="9">
        <v>200000</v>
      </c>
      <c r="AB20" s="11">
        <v>0</v>
      </c>
      <c r="AC20" s="9">
        <v>17969341.094351832</v>
      </c>
    </row>
    <row r="21" spans="2:29" x14ac:dyDescent="0.25">
      <c r="B21" s="8" t="s">
        <v>22</v>
      </c>
      <c r="C21" s="8" t="s">
        <v>20</v>
      </c>
      <c r="D21" s="9">
        <v>1500000</v>
      </c>
      <c r="E21" s="9">
        <v>7290309.9462908376</v>
      </c>
      <c r="F21" s="10"/>
      <c r="G21" s="9">
        <v>700126.17650413048</v>
      </c>
      <c r="H21" s="11">
        <v>-0.53324921566391303</v>
      </c>
      <c r="I21" s="9">
        <v>5375019.1419375539</v>
      </c>
      <c r="J21" s="10"/>
      <c r="K21" s="9">
        <v>2200000</v>
      </c>
      <c r="L21" s="11">
        <v>0.46666666666666667</v>
      </c>
      <c r="M21" s="9">
        <v>8497253.2367697079</v>
      </c>
      <c r="N21" s="1"/>
      <c r="O21" s="9">
        <v>2200000</v>
      </c>
      <c r="P21" s="11">
        <v>0.46666666666666667</v>
      </c>
      <c r="Q21" s="9">
        <v>8497253.2367697079</v>
      </c>
      <c r="S21" s="9">
        <v>2310000</v>
      </c>
      <c r="T21" s="11">
        <v>0.54</v>
      </c>
      <c r="U21" s="9">
        <v>8664714.9708767254</v>
      </c>
      <c r="W21" s="9">
        <v>2310000</v>
      </c>
      <c r="X21" s="11">
        <v>0</v>
      </c>
      <c r="Y21" s="9">
        <v>8664714.9708767254</v>
      </c>
      <c r="AA21" s="9">
        <v>2310000</v>
      </c>
      <c r="AB21" s="11">
        <v>0</v>
      </c>
      <c r="AC21" s="9">
        <v>8664714.9708767254</v>
      </c>
    </row>
    <row r="22" spans="2:29" x14ac:dyDescent="0.25">
      <c r="B22" s="8" t="s">
        <v>22</v>
      </c>
      <c r="C22" s="8" t="s">
        <v>14</v>
      </c>
      <c r="D22" s="9">
        <v>28089211</v>
      </c>
      <c r="E22" s="9">
        <v>40395109.654958591</v>
      </c>
      <c r="F22" s="10"/>
      <c r="G22" s="9">
        <v>28089211</v>
      </c>
      <c r="H22" s="11">
        <v>0</v>
      </c>
      <c r="I22" s="9">
        <v>40395109.654958591</v>
      </c>
      <c r="J22" s="10"/>
      <c r="K22" s="9">
        <v>28089211</v>
      </c>
      <c r="L22" s="11">
        <v>0</v>
      </c>
      <c r="M22" s="9">
        <v>40395109.654958591</v>
      </c>
      <c r="N22" s="1"/>
      <c r="O22" s="9">
        <v>28089211</v>
      </c>
      <c r="P22" s="11">
        <v>0</v>
      </c>
      <c r="Q22" s="9">
        <v>40395109.654958591</v>
      </c>
      <c r="S22" s="9">
        <v>26842192.700000003</v>
      </c>
      <c r="T22" s="11">
        <v>-4.4394920882612085E-2</v>
      </c>
      <c r="U22" s="9">
        <v>39131248.633482866</v>
      </c>
      <c r="W22" s="9">
        <v>26842192.700000003</v>
      </c>
      <c r="X22" s="11">
        <v>0</v>
      </c>
      <c r="Y22" s="9">
        <v>39131248.633482866</v>
      </c>
      <c r="AA22" s="9">
        <v>26842192.700000003</v>
      </c>
      <c r="AB22" s="11">
        <v>0</v>
      </c>
      <c r="AC22" s="9">
        <v>39131248.633482866</v>
      </c>
    </row>
    <row r="23" spans="2:29" x14ac:dyDescent="0.25">
      <c r="B23" s="8" t="s">
        <v>22</v>
      </c>
      <c r="C23" s="8" t="s">
        <v>21</v>
      </c>
      <c r="D23" s="9">
        <v>3200000</v>
      </c>
      <c r="E23" s="9">
        <v>5063837.1955307471</v>
      </c>
      <c r="F23" s="10"/>
      <c r="G23" s="9">
        <v>3200000</v>
      </c>
      <c r="H23" s="11">
        <v>0</v>
      </c>
      <c r="I23" s="9">
        <v>5063837.1955307471</v>
      </c>
      <c r="J23" s="10"/>
      <c r="K23" s="9">
        <v>3200000</v>
      </c>
      <c r="L23" s="11">
        <v>0</v>
      </c>
      <c r="M23" s="9">
        <v>5063837.1955307471</v>
      </c>
      <c r="N23" s="1"/>
      <c r="O23" s="9">
        <v>3200000</v>
      </c>
      <c r="P23" s="11">
        <v>0</v>
      </c>
      <c r="Q23" s="9">
        <v>5063837.1955307471</v>
      </c>
      <c r="S23" s="9">
        <v>3200000</v>
      </c>
      <c r="T23" s="11">
        <v>0</v>
      </c>
      <c r="U23" s="9">
        <v>5063837.1955307471</v>
      </c>
      <c r="W23" s="9">
        <v>3200000</v>
      </c>
      <c r="X23" s="11">
        <v>0</v>
      </c>
      <c r="Y23" s="9">
        <v>5063837.1955307471</v>
      </c>
      <c r="AA23" s="9">
        <v>3200000</v>
      </c>
      <c r="AB23" s="11">
        <v>0</v>
      </c>
      <c r="AC23" s="9">
        <v>5063837.1955307471</v>
      </c>
    </row>
    <row r="24" spans="2:29" ht="20.25" customHeight="1" x14ac:dyDescent="0.25">
      <c r="B24" s="72" t="s">
        <v>23</v>
      </c>
      <c r="C24" s="73"/>
      <c r="D24" s="13">
        <f>SUM(D14:D23)</f>
        <v>68905663</v>
      </c>
      <c r="E24" s="14">
        <f>SUM(E14:E23)</f>
        <v>216673622.14828196</v>
      </c>
      <c r="F24" s="15"/>
      <c r="G24" s="13">
        <f>SUM(G14:G23)</f>
        <v>68905663.013523266</v>
      </c>
      <c r="H24" s="16">
        <f>(G24-$D$24)/$D$24</f>
        <v>1.9625768232451021E-10</v>
      </c>
      <c r="I24" s="14">
        <f>SUM(I14:I23)</f>
        <v>222412340.04081473</v>
      </c>
      <c r="J24" s="15"/>
      <c r="K24" s="13">
        <f>SUM(K14:K23)</f>
        <v>78905662.943823591</v>
      </c>
      <c r="L24" s="16">
        <f>(K24-$D$24)/$D$24</f>
        <v>0.14512595204001724</v>
      </c>
      <c r="M24" s="14">
        <f>SUM(M14:M23)</f>
        <v>240521692.28693452</v>
      </c>
      <c r="N24" s="17"/>
      <c r="O24" s="13">
        <f>SUM(O14:O23)</f>
        <v>88905663.036052749</v>
      </c>
      <c r="P24" s="16">
        <f>(O24-$D$24)/$D$24</f>
        <v>0.29025190623378444</v>
      </c>
      <c r="Q24" s="14">
        <f>SUM(Q14:Q23)</f>
        <v>252078108.19319174</v>
      </c>
      <c r="R24" s="18"/>
      <c r="S24" s="13">
        <f>SUM(S14:S23)</f>
        <v>72834075.290000007</v>
      </c>
      <c r="T24" s="16">
        <f>(S24-$D$24)/$D$24</f>
        <v>5.7011457679465423E-2</v>
      </c>
      <c r="U24" s="14">
        <f>SUM(U14:U23)</f>
        <v>233568875.05072653</v>
      </c>
      <c r="W24" s="13">
        <f>SUM(W14:W23)</f>
        <v>74416575.290000007</v>
      </c>
      <c r="X24" s="16">
        <f>(W24-$S$24)/$S$24</f>
        <v>2.1727467448430345E-2</v>
      </c>
      <c r="Y24" s="14">
        <f>SUM(Y14:Y23)</f>
        <v>236647013.59052369</v>
      </c>
      <c r="AA24" s="13">
        <f>SUM(AA14:AA23)</f>
        <v>75471575.290000007</v>
      </c>
      <c r="AB24" s="16">
        <f>(AA24-$S$24)/$S$24</f>
        <v>3.6212445747383908E-2</v>
      </c>
      <c r="AC24" s="14">
        <f>SUM(AC14:AC23)</f>
        <v>238569754.92192909</v>
      </c>
    </row>
    <row r="25" spans="2:29" ht="24" customHeight="1" x14ac:dyDescent="0.25">
      <c r="B25" s="72" t="s">
        <v>15</v>
      </c>
      <c r="C25" s="73"/>
      <c r="D25" s="13">
        <f>SUM(D13,D24)</f>
        <v>108608040</v>
      </c>
      <c r="E25" s="13">
        <f>SUM(E13,E24)</f>
        <v>508783330.62983131</v>
      </c>
      <c r="F25" s="15"/>
      <c r="G25" s="13">
        <f>SUM(G13,G24)</f>
        <v>108608040.01352327</v>
      </c>
      <c r="H25" s="16">
        <f>(G25-$D$25)/$D$25</f>
        <v>1.2451440721528312E-10</v>
      </c>
      <c r="I25" s="13">
        <f>SUM(I13,I24)</f>
        <v>515884522.47390795</v>
      </c>
      <c r="J25" s="15"/>
      <c r="K25" s="13">
        <f>SUM(K13,K24)</f>
        <v>128608040.00461236</v>
      </c>
      <c r="L25" s="16">
        <f>(K25-$D$25)/$D$25</f>
        <v>0.18414842956941638</v>
      </c>
      <c r="M25" s="13">
        <f>SUM(M13,M24)</f>
        <v>579638959.51814985</v>
      </c>
      <c r="N25" s="17"/>
      <c r="O25" s="13">
        <f>SUM(O13,O24)</f>
        <v>148608040.07635427</v>
      </c>
      <c r="P25" s="16">
        <f>(O25-$D$25)/$D$25</f>
        <v>0.36829685975692283</v>
      </c>
      <c r="Q25" s="13">
        <f>SUM(Q13,Q24)</f>
        <v>625600541.06157029</v>
      </c>
      <c r="R25" s="18"/>
      <c r="S25" s="13">
        <f>SUM(S13,S24)</f>
        <v>123371999.29000001</v>
      </c>
      <c r="T25" s="16">
        <f>(S25-$D$25)/$D$25</f>
        <v>0.13593799584266511</v>
      </c>
      <c r="U25" s="13">
        <f>SUM(U13,U24)</f>
        <v>573900928.20727181</v>
      </c>
      <c r="W25" s="13">
        <f>SUM(W13,W24)</f>
        <v>127033485.19</v>
      </c>
      <c r="X25" s="16">
        <f>(W25-$S$25)/$S$25</f>
        <v>2.9678419098917649E-2</v>
      </c>
      <c r="Y25" s="88">
        <f>SUM(Y13,Y24)</f>
        <v>584028480.24684036</v>
      </c>
      <c r="AA25" s="13">
        <f>SUM(AA13,AA24)</f>
        <v>127568738.715</v>
      </c>
      <c r="AB25" s="16">
        <f>(AA25-$S$25)/$S$25</f>
        <v>3.4016952381026755E-2</v>
      </c>
      <c r="AC25" s="88">
        <f>SUM(AC13,AC24)</f>
        <v>584275624.18741095</v>
      </c>
    </row>
    <row r="26" spans="2:29" x14ac:dyDescent="0.25">
      <c r="U26" t="s">
        <v>16</v>
      </c>
      <c r="W26" s="19">
        <f>W13-$S$13</f>
        <v>2078985.8999999985</v>
      </c>
      <c r="Y26" s="19">
        <f>Y13-$U$13</f>
        <v>7049413.4997713566</v>
      </c>
      <c r="AA26" s="19">
        <f>AA13-$S$13</f>
        <v>1559239.424999997</v>
      </c>
      <c r="AC26" s="19">
        <f>AC13-$U$13</f>
        <v>5373816.1089365482</v>
      </c>
    </row>
    <row r="27" spans="2:29" x14ac:dyDescent="0.25">
      <c r="U27" t="s">
        <v>22</v>
      </c>
      <c r="W27" s="19">
        <f>W24-$S$24</f>
        <v>1582500</v>
      </c>
      <c r="Y27" s="19">
        <f>Y24-$U$24</f>
        <v>3078138.539797157</v>
      </c>
      <c r="AA27" s="19">
        <f>AA24-$S$24</f>
        <v>2637500</v>
      </c>
      <c r="AC27" s="19">
        <f>AC24-$U$24</f>
        <v>5000879.8712025583</v>
      </c>
    </row>
    <row r="28" spans="2:29" x14ac:dyDescent="0.25">
      <c r="U28" t="s">
        <v>28</v>
      </c>
      <c r="W28" s="19">
        <f>W25-$S$25</f>
        <v>3661485.8999999911</v>
      </c>
      <c r="Y28" s="19">
        <f>Y25-$U$25</f>
        <v>10127552.039568543</v>
      </c>
      <c r="AA28" s="19">
        <f>AA25-$S$25</f>
        <v>4196739.424999997</v>
      </c>
      <c r="AC28" s="19">
        <f>AC25-$U$25</f>
        <v>10374695.980139136</v>
      </c>
    </row>
  </sheetData>
  <mergeCells count="13">
    <mergeCell ref="B24:C24"/>
    <mergeCell ref="B25:C25"/>
    <mergeCell ref="G2:I2"/>
    <mergeCell ref="K2:M2"/>
    <mergeCell ref="AF7:AF8"/>
    <mergeCell ref="AF9:AF10"/>
    <mergeCell ref="AE9:AE10"/>
    <mergeCell ref="AE7:AE8"/>
    <mergeCell ref="O2:Q2"/>
    <mergeCell ref="S2:U2"/>
    <mergeCell ref="W2:Y2"/>
    <mergeCell ref="AA2:AC2"/>
    <mergeCell ref="B13:C13"/>
  </mergeCells>
  <phoneticPr fontId="13" type="noConversion"/>
  <conditionalFormatting sqref="H4:H12">
    <cfRule type="cellIs" dxfId="27" priority="27" operator="lessThan">
      <formula>0</formula>
    </cfRule>
    <cfRule type="cellIs" dxfId="26" priority="28" operator="greaterThan">
      <formula>0</formula>
    </cfRule>
  </conditionalFormatting>
  <conditionalFormatting sqref="L4:L12">
    <cfRule type="cellIs" dxfId="25" priority="25" operator="lessThan">
      <formula>0</formula>
    </cfRule>
    <cfRule type="cellIs" dxfId="24" priority="26" operator="greaterThan">
      <formula>0</formula>
    </cfRule>
  </conditionalFormatting>
  <conditionalFormatting sqref="P4:P12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T4:T12">
    <cfRule type="cellIs" dxfId="21" priority="21" operator="lessThan">
      <formula>0</formula>
    </cfRule>
    <cfRule type="cellIs" dxfId="20" priority="22" operator="greaterThan">
      <formula>0</formula>
    </cfRule>
  </conditionalFormatting>
  <conditionalFormatting sqref="X4:X12">
    <cfRule type="cellIs" dxfId="19" priority="19" operator="lessThan">
      <formula>0</formula>
    </cfRule>
    <cfRule type="cellIs" dxfId="18" priority="20" operator="greaterThan">
      <formula>0</formula>
    </cfRule>
  </conditionalFormatting>
  <conditionalFormatting sqref="AB4:AB12">
    <cfRule type="cellIs" dxfId="17" priority="17" operator="lessThan">
      <formula>0</formula>
    </cfRule>
    <cfRule type="cellIs" dxfId="16" priority="18" operator="greaterThan">
      <formula>0</formula>
    </cfRule>
  </conditionalFormatting>
  <conditionalFormatting sqref="H14:H23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L14:L23">
    <cfRule type="cellIs" dxfId="13" priority="13" operator="lessThan">
      <formula>0</formula>
    </cfRule>
    <cfRule type="cellIs" dxfId="12" priority="14" operator="greaterThan">
      <formula>0</formula>
    </cfRule>
  </conditionalFormatting>
  <conditionalFormatting sqref="P14:P2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T14:T2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X14:X2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4:AB15 AB20:AB23 AB18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B19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B16:AB17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Header>&amp;L&amp;"Calibri"&amp;12&amp;K00B294 Proprietary&amp;1#_x000D_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Adult Summary Overview </vt:lpstr>
      <vt:lpstr>Adol Summary Overview</vt:lpstr>
      <vt:lpstr>Total Optimized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Taunk, Vasu</dc:creator>
  <cp:lastModifiedBy>A, Sarath</cp:lastModifiedBy>
  <dcterms:created xsi:type="dcterms:W3CDTF">2024-01-22T10:25:02Z</dcterms:created>
  <dcterms:modified xsi:type="dcterms:W3CDTF">2024-01-22T13:06:46Z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7fd646-07cb-4c4e-a107-4e4d6b30ba1b_Enabled">
    <vt:lpwstr>true</vt:lpwstr>
  </property>
  <property fmtid="{D5CDD505-2E9C-101B-9397-08002B2CF9AE}" pid="3" name="MSIP_Label_927fd646-07cb-4c4e-a107-4e4d6b30ba1b_SetDate">
    <vt:lpwstr>2024-01-22T11:08:12Z</vt:lpwstr>
  </property>
  <property fmtid="{D5CDD505-2E9C-101B-9397-08002B2CF9AE}" pid="4" name="MSIP_Label_927fd646-07cb-4c4e-a107-4e4d6b30ba1b_Method">
    <vt:lpwstr>Privileged</vt:lpwstr>
  </property>
  <property fmtid="{D5CDD505-2E9C-101B-9397-08002B2CF9AE}" pid="5" name="MSIP_Label_927fd646-07cb-4c4e-a107-4e4d6b30ba1b_Name">
    <vt:lpwstr>927fd646-07cb-4c4e-a107-4e4d6b30ba1b</vt:lpwstr>
  </property>
  <property fmtid="{D5CDD505-2E9C-101B-9397-08002B2CF9AE}" pid="6" name="MSIP_Label_927fd646-07cb-4c4e-a107-4e4d6b30ba1b_SiteId">
    <vt:lpwstr>a00de4ec-48a8-43a6-be74-e31274e2060d</vt:lpwstr>
  </property>
  <property fmtid="{D5CDD505-2E9C-101B-9397-08002B2CF9AE}" pid="7" name="MSIP_Label_927fd646-07cb-4c4e-a107-4e4d6b30ba1b_ActionId">
    <vt:lpwstr>9dc2e7d1-a7ed-4b35-918f-ecbade9548dd</vt:lpwstr>
  </property>
  <property fmtid="{D5CDD505-2E9C-101B-9397-08002B2CF9AE}" pid="8" name="MSIP_Label_927fd646-07cb-4c4e-a107-4e4d6b30ba1b_ContentBits">
    <vt:lpwstr>1</vt:lpwstr>
  </property>
</Properties>
</file>