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kuajeet2\Downloads\"/>
    </mc:Choice>
  </mc:AlternateContent>
  <xr:revisionPtr revIDLastSave="0" documentId="13_ncr:1_{8B630F59-116B-4F26-9F10-C54769D2481C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ummary Overview" sheetId="3" r:id="rId1"/>
    <sheet name="Optimized Budget" sheetId="5" r:id="rId2"/>
    <sheet name="Channel Mix Optimization Summar" sheetId="1" r:id="rId3"/>
    <sheet name="Monthly Phasing" sheetId="2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3" i="5" l="1"/>
  <c r="R13" i="5"/>
  <c r="P13" i="5"/>
  <c r="N13" i="5"/>
  <c r="L13" i="5"/>
  <c r="J13" i="5"/>
  <c r="H13" i="5"/>
  <c r="F13" i="5"/>
  <c r="D13" i="5"/>
  <c r="C13" i="5"/>
  <c r="K13" i="5" s="1"/>
  <c r="S13" i="5" l="1"/>
  <c r="G13" i="5"/>
  <c r="O13" i="5"/>
  <c r="G37" i="3" l="1"/>
  <c r="F37" i="3"/>
  <c r="D36" i="3"/>
  <c r="E23" i="3"/>
  <c r="E36" i="3" s="1"/>
  <c r="D23" i="3"/>
  <c r="F22" i="3" l="1"/>
  <c r="F21" i="3"/>
  <c r="F20" i="3"/>
  <c r="F19" i="3"/>
  <c r="F18" i="3"/>
  <c r="F17" i="3"/>
  <c r="F16" i="3"/>
  <c r="F15" i="3"/>
  <c r="C55" i="2"/>
  <c r="C54" i="2"/>
  <c r="F23" i="3" l="1"/>
  <c r="O42" i="2"/>
  <c r="O43" i="2"/>
  <c r="O44" i="2"/>
  <c r="E11" i="3"/>
  <c r="E35" i="3" s="1"/>
  <c r="E10" i="3"/>
  <c r="E34" i="3" s="1"/>
  <c r="E9" i="3"/>
  <c r="E33" i="3" s="1"/>
  <c r="E8" i="3"/>
  <c r="E7" i="3"/>
  <c r="E31" i="3" s="1"/>
  <c r="E6" i="3"/>
  <c r="E30" i="3" s="1"/>
  <c r="E5" i="3"/>
  <c r="E4" i="3"/>
  <c r="E29" i="3" s="1"/>
  <c r="E3" i="3"/>
  <c r="E28" i="3" s="1"/>
  <c r="D10" i="3"/>
  <c r="D34" i="3" s="1"/>
  <c r="D11" i="3"/>
  <c r="D35" i="3" s="1"/>
  <c r="D9" i="3"/>
  <c r="D33" i="3" s="1"/>
  <c r="D8" i="3"/>
  <c r="D7" i="3"/>
  <c r="D31" i="3" s="1"/>
  <c r="D6" i="3"/>
  <c r="D30" i="3" s="1"/>
  <c r="D5" i="3"/>
  <c r="D32" i="3" s="1"/>
  <c r="D4" i="3"/>
  <c r="D29" i="3" s="1"/>
  <c r="D3" i="3"/>
  <c r="D28" i="3" s="1"/>
  <c r="O17" i="2"/>
  <c r="O18" i="2"/>
  <c r="O19" i="2"/>
  <c r="O20" i="2"/>
  <c r="O21" i="2"/>
  <c r="C15" i="2"/>
  <c r="E18" i="1"/>
  <c r="O40" i="1"/>
  <c r="P40" i="1"/>
  <c r="N40" i="1"/>
  <c r="I31" i="1"/>
  <c r="P31" i="1"/>
  <c r="D32" i="1"/>
  <c r="E32" i="1"/>
  <c r="F32" i="1"/>
  <c r="G32" i="1"/>
  <c r="K32" i="1"/>
  <c r="L32" i="1"/>
  <c r="M32" i="1"/>
  <c r="N32" i="1"/>
  <c r="I33" i="1"/>
  <c r="P33" i="1"/>
  <c r="I35" i="1"/>
  <c r="P35" i="1"/>
  <c r="D36" i="1"/>
  <c r="E36" i="1"/>
  <c r="F36" i="1"/>
  <c r="G36" i="1"/>
  <c r="K36" i="1"/>
  <c r="L36" i="1"/>
  <c r="M36" i="1"/>
  <c r="N36" i="1"/>
  <c r="I37" i="1"/>
  <c r="I36" i="1" s="1"/>
  <c r="P37" i="1"/>
  <c r="P36" i="1" s="1"/>
  <c r="N27" i="1"/>
  <c r="M27" i="1"/>
  <c r="L27" i="1"/>
  <c r="K27" i="1"/>
  <c r="G27" i="1"/>
  <c r="N22" i="1"/>
  <c r="M22" i="1"/>
  <c r="L22" i="1"/>
  <c r="K22" i="1"/>
  <c r="N18" i="1"/>
  <c r="M18" i="1"/>
  <c r="L18" i="1"/>
  <c r="K18" i="1"/>
  <c r="N11" i="1"/>
  <c r="M11" i="1"/>
  <c r="L11" i="1"/>
  <c r="K11" i="1"/>
  <c r="R6" i="1"/>
  <c r="I40" i="1"/>
  <c r="H40" i="1"/>
  <c r="D11" i="1"/>
  <c r="D18" i="1"/>
  <c r="D22" i="1"/>
  <c r="D25" i="1"/>
  <c r="F27" i="1"/>
  <c r="E27" i="1"/>
  <c r="E28" i="1" s="1"/>
  <c r="D27" i="1"/>
  <c r="G26" i="1"/>
  <c r="F26" i="1"/>
  <c r="E26" i="1"/>
  <c r="D26" i="1"/>
  <c r="U16" i="1"/>
  <c r="T16" i="1"/>
  <c r="S16" i="1"/>
  <c r="R16" i="1"/>
  <c r="H16" i="1"/>
  <c r="I16" i="1" s="1"/>
  <c r="U17" i="1"/>
  <c r="T17" i="1"/>
  <c r="S17" i="1"/>
  <c r="R17" i="1"/>
  <c r="H17" i="1"/>
  <c r="O17" i="1" s="1"/>
  <c r="E32" i="3" l="1"/>
  <c r="E37" i="3" s="1"/>
  <c r="D37" i="3"/>
  <c r="F10" i="3"/>
  <c r="F9" i="3"/>
  <c r="F8" i="3"/>
  <c r="F7" i="3"/>
  <c r="F5" i="3"/>
  <c r="E12" i="3"/>
  <c r="D12" i="3"/>
  <c r="F11" i="3"/>
  <c r="F4" i="3"/>
  <c r="F6" i="3"/>
  <c r="F3" i="3"/>
  <c r="P32" i="1"/>
  <c r="I32" i="1"/>
  <c r="G28" i="1"/>
  <c r="F28" i="1"/>
  <c r="D28" i="1"/>
  <c r="O16" i="1"/>
  <c r="X16" i="1" s="1"/>
  <c r="V16" i="1"/>
  <c r="Y16" i="1" s="1"/>
  <c r="V17" i="1"/>
  <c r="Y17" i="1" s="1"/>
  <c r="P17" i="1"/>
  <c r="X17" i="1"/>
  <c r="I17" i="1"/>
  <c r="O51" i="2"/>
  <c r="O50" i="2"/>
  <c r="N49" i="2"/>
  <c r="M49" i="2"/>
  <c r="L49" i="2"/>
  <c r="K49" i="2"/>
  <c r="J49" i="2"/>
  <c r="I49" i="2"/>
  <c r="H49" i="2"/>
  <c r="G49" i="2"/>
  <c r="F49" i="2"/>
  <c r="E49" i="2"/>
  <c r="D49" i="2"/>
  <c r="C49" i="2"/>
  <c r="O48" i="2"/>
  <c r="O47" i="2"/>
  <c r="N46" i="2"/>
  <c r="M46" i="2"/>
  <c r="L46" i="2"/>
  <c r="K46" i="2"/>
  <c r="J46" i="2"/>
  <c r="I46" i="2"/>
  <c r="H46" i="2"/>
  <c r="G46" i="2"/>
  <c r="F46" i="2"/>
  <c r="E46" i="2"/>
  <c r="D46" i="2"/>
  <c r="C46" i="2"/>
  <c r="O45" i="2"/>
  <c r="O41" i="2"/>
  <c r="O40" i="2"/>
  <c r="N39" i="2"/>
  <c r="M39" i="2"/>
  <c r="L39" i="2"/>
  <c r="K39" i="2"/>
  <c r="J39" i="2"/>
  <c r="I39" i="2"/>
  <c r="H39" i="2"/>
  <c r="G39" i="2"/>
  <c r="F39" i="2"/>
  <c r="E39" i="2"/>
  <c r="D39" i="2"/>
  <c r="C39" i="2"/>
  <c r="O38" i="2"/>
  <c r="H15" i="1"/>
  <c r="I15" i="1" s="1"/>
  <c r="H14" i="1"/>
  <c r="I14" i="1" s="1"/>
  <c r="O15" i="1"/>
  <c r="P15" i="1" s="1"/>
  <c r="O14" i="1"/>
  <c r="X14" i="1" s="1"/>
  <c r="U15" i="1"/>
  <c r="T15" i="1"/>
  <c r="S15" i="1"/>
  <c r="R15" i="1"/>
  <c r="U14" i="1"/>
  <c r="T14" i="1"/>
  <c r="S14" i="1"/>
  <c r="R14" i="1"/>
  <c r="U6" i="1"/>
  <c r="T6" i="1"/>
  <c r="S6" i="1"/>
  <c r="H6" i="1"/>
  <c r="N25" i="2"/>
  <c r="M25" i="2"/>
  <c r="L25" i="2"/>
  <c r="K25" i="2"/>
  <c r="J25" i="2"/>
  <c r="I25" i="2"/>
  <c r="H25" i="2"/>
  <c r="G25" i="2"/>
  <c r="F25" i="2"/>
  <c r="E25" i="2"/>
  <c r="D25" i="2"/>
  <c r="N22" i="2"/>
  <c r="M22" i="2"/>
  <c r="L22" i="2"/>
  <c r="K22" i="2"/>
  <c r="J22" i="2"/>
  <c r="I22" i="2"/>
  <c r="H22" i="2"/>
  <c r="G22" i="2"/>
  <c r="F22" i="2"/>
  <c r="E22" i="2"/>
  <c r="D22" i="2"/>
  <c r="N15" i="2"/>
  <c r="M15" i="2"/>
  <c r="L15" i="2"/>
  <c r="K15" i="2"/>
  <c r="J15" i="2"/>
  <c r="I15" i="2"/>
  <c r="H15" i="2"/>
  <c r="G15" i="2"/>
  <c r="F15" i="2"/>
  <c r="E15" i="2"/>
  <c r="D15" i="2"/>
  <c r="O10" i="2"/>
  <c r="C22" i="2"/>
  <c r="C25" i="2"/>
  <c r="O27" i="2"/>
  <c r="O26" i="2"/>
  <c r="O24" i="2"/>
  <c r="O23" i="2"/>
  <c r="O16" i="2"/>
  <c r="O14" i="2"/>
  <c r="O13" i="2"/>
  <c r="O12" i="2"/>
  <c r="O11" i="2"/>
  <c r="O9" i="2"/>
  <c r="F40" i="1"/>
  <c r="G40" i="1"/>
  <c r="F12" i="3" l="1"/>
  <c r="J28" i="2"/>
  <c r="F52" i="2"/>
  <c r="N52" i="2"/>
  <c r="K28" i="2"/>
  <c r="L28" i="2"/>
  <c r="I52" i="2"/>
  <c r="L52" i="2"/>
  <c r="D28" i="2"/>
  <c r="K52" i="2"/>
  <c r="I28" i="2"/>
  <c r="G52" i="2"/>
  <c r="H52" i="2"/>
  <c r="C28" i="2"/>
  <c r="F28" i="2"/>
  <c r="N28" i="2"/>
  <c r="J52" i="2"/>
  <c r="E28" i="2"/>
  <c r="G28" i="2"/>
  <c r="O46" i="2"/>
  <c r="D52" i="2"/>
  <c r="H28" i="2"/>
  <c r="M28" i="2"/>
  <c r="E52" i="2"/>
  <c r="M52" i="2"/>
  <c r="C52" i="2"/>
  <c r="Z17" i="1"/>
  <c r="AA17" i="1" s="1"/>
  <c r="P16" i="1"/>
  <c r="Z16" i="1"/>
  <c r="AA16" i="1" s="1"/>
  <c r="O39" i="2"/>
  <c r="O49" i="2"/>
  <c r="X15" i="1"/>
  <c r="P14" i="1"/>
  <c r="V14" i="1"/>
  <c r="Y14" i="1" s="1"/>
  <c r="Z14" i="1" s="1"/>
  <c r="AA14" i="1" s="1"/>
  <c r="V15" i="1"/>
  <c r="Y15" i="1" s="1"/>
  <c r="O25" i="2"/>
  <c r="O15" i="2"/>
  <c r="O22" i="2"/>
  <c r="M40" i="1"/>
  <c r="L40" i="1"/>
  <c r="K40" i="1"/>
  <c r="E40" i="1"/>
  <c r="D40" i="1"/>
  <c r="U24" i="1"/>
  <c r="S24" i="1"/>
  <c r="R24" i="1"/>
  <c r="H24" i="1"/>
  <c r="U23" i="1"/>
  <c r="T23" i="1"/>
  <c r="S23" i="1"/>
  <c r="R23" i="1"/>
  <c r="O23" i="1"/>
  <c r="X23" i="1" s="1"/>
  <c r="H23" i="1"/>
  <c r="G22" i="1"/>
  <c r="AM22" i="1" s="1"/>
  <c r="F22" i="1"/>
  <c r="AL22" i="1" s="1"/>
  <c r="E22" i="1"/>
  <c r="AJ22" i="1"/>
  <c r="U21" i="1"/>
  <c r="T21" i="1"/>
  <c r="R21" i="1"/>
  <c r="H21" i="1"/>
  <c r="S20" i="1"/>
  <c r="R20" i="1"/>
  <c r="H20" i="1"/>
  <c r="I20" i="1" s="1"/>
  <c r="U19" i="1"/>
  <c r="T19" i="1"/>
  <c r="S19" i="1"/>
  <c r="R19" i="1"/>
  <c r="O19" i="1"/>
  <c r="H19" i="1"/>
  <c r="I19" i="1" s="1"/>
  <c r="G18" i="1"/>
  <c r="AM18" i="1" s="1"/>
  <c r="F18" i="1"/>
  <c r="AL18" i="1" s="1"/>
  <c r="AK18" i="1"/>
  <c r="AJ18" i="1"/>
  <c r="U13" i="1"/>
  <c r="T13" i="1"/>
  <c r="S13" i="1"/>
  <c r="R13" i="1"/>
  <c r="O13" i="1"/>
  <c r="H13" i="1"/>
  <c r="I13" i="1" s="1"/>
  <c r="U12" i="1"/>
  <c r="T12" i="1"/>
  <c r="S12" i="1"/>
  <c r="R12" i="1"/>
  <c r="O12" i="1"/>
  <c r="H12" i="1"/>
  <c r="AY11" i="1"/>
  <c r="AX11" i="1"/>
  <c r="AW11" i="1"/>
  <c r="AV11" i="1"/>
  <c r="AT11" i="1"/>
  <c r="AN11" i="1"/>
  <c r="G11" i="1"/>
  <c r="F11" i="1"/>
  <c r="E11" i="1"/>
  <c r="AY10" i="1"/>
  <c r="AX10" i="1"/>
  <c r="AW10" i="1"/>
  <c r="AV10" i="1"/>
  <c r="AT10" i="1"/>
  <c r="AN10" i="1"/>
  <c r="AF10" i="1"/>
  <c r="U10" i="1"/>
  <c r="T10" i="1"/>
  <c r="S10" i="1"/>
  <c r="R10" i="1"/>
  <c r="O10" i="1"/>
  <c r="P10" i="1" s="1"/>
  <c r="H10" i="1"/>
  <c r="I10" i="1" s="1"/>
  <c r="AY9" i="1"/>
  <c r="AX9" i="1"/>
  <c r="AW9" i="1"/>
  <c r="AV9" i="1"/>
  <c r="AT9" i="1"/>
  <c r="AN9" i="1"/>
  <c r="AF9" i="1"/>
  <c r="N9" i="1"/>
  <c r="U9" i="1" s="1"/>
  <c r="M9" i="1"/>
  <c r="T9" i="1" s="1"/>
  <c r="L9" i="1"/>
  <c r="S9" i="1" s="1"/>
  <c r="K9" i="1"/>
  <c r="R9" i="1" s="1"/>
  <c r="H9" i="1"/>
  <c r="I9" i="1" s="1"/>
  <c r="AY8" i="1"/>
  <c r="AX8" i="1"/>
  <c r="AW8" i="1"/>
  <c r="AV8" i="1"/>
  <c r="AT8" i="1"/>
  <c r="AN8" i="1"/>
  <c r="AF8" i="1"/>
  <c r="N8" i="1"/>
  <c r="U8" i="1" s="1"/>
  <c r="M8" i="1"/>
  <c r="T8" i="1" s="1"/>
  <c r="L8" i="1"/>
  <c r="S8" i="1" s="1"/>
  <c r="K8" i="1"/>
  <c r="R8" i="1" s="1"/>
  <c r="H8" i="1"/>
  <c r="I8" i="1" s="1"/>
  <c r="AY7" i="1"/>
  <c r="AX7" i="1"/>
  <c r="AW7" i="1"/>
  <c r="AV7" i="1"/>
  <c r="AT7" i="1"/>
  <c r="AN7" i="1"/>
  <c r="AF7" i="1"/>
  <c r="N7" i="1"/>
  <c r="U7" i="1" s="1"/>
  <c r="M7" i="1"/>
  <c r="T7" i="1" s="1"/>
  <c r="L7" i="1"/>
  <c r="S7" i="1" s="1"/>
  <c r="K7" i="1"/>
  <c r="H7" i="1"/>
  <c r="I7" i="1" s="1"/>
  <c r="AY6" i="1"/>
  <c r="AX6" i="1"/>
  <c r="AW6" i="1"/>
  <c r="AV6" i="1"/>
  <c r="AT6" i="1"/>
  <c r="AN6" i="1"/>
  <c r="AF6" i="1"/>
  <c r="AY5" i="1"/>
  <c r="AX5" i="1"/>
  <c r="AW5" i="1"/>
  <c r="AV5" i="1"/>
  <c r="AT5" i="1"/>
  <c r="AN5" i="1"/>
  <c r="AF5" i="1"/>
  <c r="N5" i="1"/>
  <c r="N26" i="1" s="1"/>
  <c r="M5" i="1"/>
  <c r="L5" i="1"/>
  <c r="K5" i="1"/>
  <c r="H5" i="1"/>
  <c r="I5" i="1" s="1"/>
  <c r="M54" i="2" l="1"/>
  <c r="M55" i="2" s="1"/>
  <c r="F54" i="2"/>
  <c r="L54" i="2"/>
  <c r="L55" i="2" s="1"/>
  <c r="K54" i="2"/>
  <c r="K55" i="2" s="1"/>
  <c r="E54" i="2"/>
  <c r="E55" i="2" s="1"/>
  <c r="H54" i="2"/>
  <c r="H55" i="2" s="1"/>
  <c r="G54" i="2"/>
  <c r="G55" i="2" s="1"/>
  <c r="I54" i="2"/>
  <c r="I55" i="2" s="1"/>
  <c r="J54" i="2"/>
  <c r="J55" i="2" s="1"/>
  <c r="D54" i="2"/>
  <c r="D55" i="2" s="1"/>
  <c r="N54" i="2"/>
  <c r="N55" i="2" s="1"/>
  <c r="O52" i="2"/>
  <c r="O28" i="2"/>
  <c r="X19" i="1"/>
  <c r="R7" i="1"/>
  <c r="K25" i="1"/>
  <c r="H27" i="1"/>
  <c r="H11" i="1"/>
  <c r="I23" i="1"/>
  <c r="H22" i="1"/>
  <c r="I22" i="1" s="1"/>
  <c r="K26" i="1"/>
  <c r="K28" i="1" s="1"/>
  <c r="R5" i="1"/>
  <c r="L26" i="1"/>
  <c r="L28" i="1" s="1"/>
  <c r="M26" i="1"/>
  <c r="I24" i="1"/>
  <c r="H26" i="1"/>
  <c r="Z15" i="1"/>
  <c r="AA15" i="1" s="1"/>
  <c r="AZ10" i="1"/>
  <c r="AZ11" i="1"/>
  <c r="O5" i="1"/>
  <c r="X5" i="1" s="1"/>
  <c r="AZ9" i="1"/>
  <c r="O7" i="1"/>
  <c r="P7" i="1" s="1"/>
  <c r="X12" i="1"/>
  <c r="P12" i="1"/>
  <c r="O11" i="1"/>
  <c r="AE11" i="1" s="1"/>
  <c r="O21" i="1"/>
  <c r="P21" i="1" s="1"/>
  <c r="I21" i="1"/>
  <c r="U11" i="1"/>
  <c r="AL25" i="1"/>
  <c r="AZ7" i="1"/>
  <c r="V19" i="1"/>
  <c r="Y19" i="1" s="1"/>
  <c r="AZ5" i="1"/>
  <c r="AD11" i="1"/>
  <c r="O24" i="1"/>
  <c r="V23" i="1"/>
  <c r="Y23" i="1" s="1"/>
  <c r="Z23" i="1" s="1"/>
  <c r="AA23" i="1" s="1"/>
  <c r="V12" i="1"/>
  <c r="Y12" i="1" s="1"/>
  <c r="I12" i="1"/>
  <c r="AZ6" i="1"/>
  <c r="O9" i="1"/>
  <c r="P9" i="1" s="1"/>
  <c r="F25" i="1"/>
  <c r="P13" i="1"/>
  <c r="X13" i="1"/>
  <c r="H18" i="1"/>
  <c r="I18" i="1" s="1"/>
  <c r="T20" i="1"/>
  <c r="T18" i="1" s="1"/>
  <c r="E25" i="1"/>
  <c r="E29" i="1" s="1"/>
  <c r="AK22" i="1"/>
  <c r="AK25" i="1" s="1"/>
  <c r="G25" i="1"/>
  <c r="S11" i="1"/>
  <c r="V13" i="1"/>
  <c r="Y13" i="1" s="1"/>
  <c r="AS22" i="1"/>
  <c r="S5" i="1"/>
  <c r="V10" i="1"/>
  <c r="Y10" i="1" s="1"/>
  <c r="T11" i="1"/>
  <c r="AN18" i="1"/>
  <c r="P23" i="1"/>
  <c r="U22" i="1"/>
  <c r="V9" i="1"/>
  <c r="Y9" i="1" s="1"/>
  <c r="V8" i="1"/>
  <c r="Y8" i="1" s="1"/>
  <c r="AZ8" i="1"/>
  <c r="AJ25" i="1"/>
  <c r="V6" i="1"/>
  <c r="Y6" i="1" s="1"/>
  <c r="S22" i="1"/>
  <c r="V7" i="1"/>
  <c r="Y7" i="1" s="1"/>
  <c r="AP18" i="1"/>
  <c r="U20" i="1"/>
  <c r="U18" i="1" s="1"/>
  <c r="AS18" i="1"/>
  <c r="AY18" i="1" s="1"/>
  <c r="O20" i="1"/>
  <c r="O27" i="1" s="1"/>
  <c r="S21" i="1"/>
  <c r="V21" i="1" s="1"/>
  <c r="Y21" i="1" s="1"/>
  <c r="AQ18" i="1"/>
  <c r="AW18" i="1" s="1"/>
  <c r="AM25" i="1"/>
  <c r="R11" i="1"/>
  <c r="P19" i="1"/>
  <c r="T5" i="1"/>
  <c r="O8" i="1"/>
  <c r="AR18" i="1"/>
  <c r="AX18" i="1" s="1"/>
  <c r="T24" i="1"/>
  <c r="V24" i="1" s="1"/>
  <c r="U5" i="1"/>
  <c r="X10" i="1"/>
  <c r="O54" i="2" l="1"/>
  <c r="F55" i="2"/>
  <c r="O55" i="2" s="1"/>
  <c r="P24" i="1"/>
  <c r="O18" i="1"/>
  <c r="Z19" i="1"/>
  <c r="AA19" i="1" s="1"/>
  <c r="H28" i="1"/>
  <c r="I28" i="1" s="1"/>
  <c r="I27" i="1"/>
  <c r="P5" i="1"/>
  <c r="I11" i="1"/>
  <c r="Z12" i="1"/>
  <c r="AA12" i="1" s="1"/>
  <c r="D29" i="1"/>
  <c r="AF11" i="1"/>
  <c r="X11" i="1"/>
  <c r="X7" i="1"/>
  <c r="Z7" i="1" s="1"/>
  <c r="AA7" i="1" s="1"/>
  <c r="F29" i="1"/>
  <c r="P11" i="1"/>
  <c r="X21" i="1"/>
  <c r="Z21" i="1" s="1"/>
  <c r="AA21" i="1" s="1"/>
  <c r="G29" i="1"/>
  <c r="X24" i="1"/>
  <c r="O22" i="1"/>
  <c r="P22" i="1" s="1"/>
  <c r="X9" i="1"/>
  <c r="Z9" i="1" s="1"/>
  <c r="AA9" i="1" s="1"/>
  <c r="AN22" i="1"/>
  <c r="Z10" i="1"/>
  <c r="AA10" i="1" s="1"/>
  <c r="AD18" i="1"/>
  <c r="Z13" i="1"/>
  <c r="AA13" i="1" s="1"/>
  <c r="V20" i="1"/>
  <c r="Y20" i="1" s="1"/>
  <c r="R22" i="1"/>
  <c r="K29" i="1"/>
  <c r="N28" i="1"/>
  <c r="V11" i="1"/>
  <c r="Y11" i="1" s="1"/>
  <c r="M28" i="1"/>
  <c r="S18" i="1"/>
  <c r="S25" i="1" s="1"/>
  <c r="AP22" i="1"/>
  <c r="AV22" i="1" s="1"/>
  <c r="T22" i="1"/>
  <c r="T25" i="1" s="1"/>
  <c r="Y24" i="1"/>
  <c r="AD22" i="1"/>
  <c r="H25" i="1"/>
  <c r="N25" i="1"/>
  <c r="AS25" i="1"/>
  <c r="AY22" i="1"/>
  <c r="AY25" i="1" s="1"/>
  <c r="P20" i="1"/>
  <c r="P27" i="1" s="1"/>
  <c r="X20" i="1"/>
  <c r="AN25" i="1"/>
  <c r="P8" i="1"/>
  <c r="X8" i="1"/>
  <c r="Z8" i="1" s="1"/>
  <c r="AA8" i="1" s="1"/>
  <c r="O6" i="1"/>
  <c r="O26" i="1" s="1"/>
  <c r="I6" i="1"/>
  <c r="I26" i="1" s="1"/>
  <c r="AV18" i="1"/>
  <c r="AT18" i="1"/>
  <c r="AZ18" i="1" s="1"/>
  <c r="V5" i="1"/>
  <c r="Y5" i="1" s="1"/>
  <c r="Z5" i="1" s="1"/>
  <c r="AA5" i="1" s="1"/>
  <c r="M25" i="1"/>
  <c r="AR22" i="1"/>
  <c r="R18" i="1"/>
  <c r="L25" i="1"/>
  <c r="L29" i="1" s="1"/>
  <c r="AQ22" i="1"/>
  <c r="U25" i="1"/>
  <c r="R25" i="1" l="1"/>
  <c r="I25" i="1"/>
  <c r="I29" i="1" s="1"/>
  <c r="H29" i="1"/>
  <c r="X22" i="1"/>
  <c r="Z11" i="1"/>
  <c r="AA11" i="1" s="1"/>
  <c r="Z24" i="1"/>
  <c r="AA24" i="1" s="1"/>
  <c r="N29" i="1"/>
  <c r="AE22" i="1"/>
  <c r="AF22" i="1" s="1"/>
  <c r="Z20" i="1"/>
  <c r="AA20" i="1" s="1"/>
  <c r="M29" i="1"/>
  <c r="AD25" i="1"/>
  <c r="V18" i="1"/>
  <c r="Y18" i="1" s="1"/>
  <c r="V22" i="1"/>
  <c r="Y22" i="1" s="1"/>
  <c r="AP25" i="1"/>
  <c r="AQ25" i="1"/>
  <c r="AW22" i="1"/>
  <c r="AW25" i="1" s="1"/>
  <c r="AR25" i="1"/>
  <c r="AX22" i="1"/>
  <c r="AX25" i="1" s="1"/>
  <c r="AT22" i="1"/>
  <c r="AZ22" i="1" s="1"/>
  <c r="P18" i="1"/>
  <c r="X18" i="1"/>
  <c r="AE18" i="1"/>
  <c r="AF18" i="1" s="1"/>
  <c r="P6" i="1"/>
  <c r="X6" i="1"/>
  <c r="Z6" i="1" s="1"/>
  <c r="AA6" i="1" s="1"/>
  <c r="O28" i="1"/>
  <c r="O25" i="1"/>
  <c r="AV25" i="1"/>
  <c r="Z22" i="1" l="1"/>
  <c r="AA22" i="1" s="1"/>
  <c r="V25" i="1"/>
  <c r="Y25" i="1" s="1"/>
  <c r="AT25" i="1"/>
  <c r="AZ25" i="1" s="1"/>
  <c r="Z18" i="1"/>
  <c r="AA18" i="1" s="1"/>
  <c r="AF25" i="1"/>
  <c r="P29" i="1"/>
  <c r="P28" i="1"/>
  <c r="R28" i="1" s="1"/>
  <c r="X25" i="1"/>
  <c r="P25" i="1"/>
  <c r="O29" i="1"/>
  <c r="AE25" i="1"/>
  <c r="Z25" i="1" l="1"/>
  <c r="AA2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tc={6AA55DC7-01D7-4FE5-BD7C-19F57F4A7642}</author>
  </authors>
  <commentList>
    <comment ref="C32" authorId="0" shapeId="0" xr:uid="{6AA55DC7-01D7-4FE5-BD7C-19F57F4A7642}">
      <text>
        <t>[Threaded comment]
Your version of Excel allows you to read this threaded comment; however, any edits to it will get removed if the file is opened in a newer version of Excel. Learn more: https://go.microsoft.com/fwlink/?linkid=870924
Comment:
    Sum of Digital Audio and Radio</t>
      </text>
    </comment>
  </commentList>
</comments>
</file>

<file path=xl/sharedStrings.xml><?xml version="1.0" encoding="utf-8"?>
<sst xmlns="http://schemas.openxmlformats.org/spreadsheetml/2006/main" count="317" uniqueCount="138">
  <si>
    <t>IMPACTABLE</t>
  </si>
  <si>
    <t>CHANNEL</t>
  </si>
  <si>
    <t>Optimized 2024 BUDGET</t>
  </si>
  <si>
    <t>Savings 2024</t>
  </si>
  <si>
    <t>BUDGET CHECK</t>
  </si>
  <si>
    <t>UNIQUE REACH CHECK</t>
  </si>
  <si>
    <t>IN TARGET REACH CHECK</t>
  </si>
  <si>
    <t>Q1</t>
  </si>
  <si>
    <t>Q2</t>
  </si>
  <si>
    <t>Q3</t>
  </si>
  <si>
    <t>Q4</t>
  </si>
  <si>
    <t>TOTAL</t>
  </si>
  <si>
    <t>AVERAGE QUARTERLY</t>
  </si>
  <si>
    <t>Total</t>
  </si>
  <si>
    <t>Optimized Total</t>
  </si>
  <si>
    <t>Savings Total</t>
  </si>
  <si>
    <t>Match?</t>
  </si>
  <si>
    <t>2020 CPR</t>
  </si>
  <si>
    <t>IN-GOING VOL</t>
  </si>
  <si>
    <t>OPTIMIZED VOL</t>
  </si>
  <si>
    <t>VOL DIFFERENCE</t>
  </si>
  <si>
    <t>CPITR</t>
  </si>
  <si>
    <t>IN-GOING</t>
  </si>
  <si>
    <t>OPTIMIZED</t>
  </si>
  <si>
    <t>DIFFERENCE</t>
  </si>
  <si>
    <t>Non-Impactable</t>
  </si>
  <si>
    <t>Linear TV</t>
  </si>
  <si>
    <t>Streaming</t>
  </si>
  <si>
    <t>Radio</t>
  </si>
  <si>
    <t>POC</t>
  </si>
  <si>
    <t>Search</t>
  </si>
  <si>
    <t>Impactable</t>
  </si>
  <si>
    <t>Digital Audio</t>
  </si>
  <si>
    <t>Social</t>
  </si>
  <si>
    <t>Digital Display</t>
  </si>
  <si>
    <t>Lifestyle Display</t>
  </si>
  <si>
    <t>Programmatic Display</t>
  </si>
  <si>
    <t>Digital Video</t>
  </si>
  <si>
    <t>Total Budget</t>
  </si>
  <si>
    <t>2023 Non-Impactable</t>
  </si>
  <si>
    <t>2023 Impactable</t>
  </si>
  <si>
    <t>^ CD FILL THIS IN!</t>
  </si>
  <si>
    <t>Demo Deliveries (All Channels)</t>
  </si>
  <si>
    <t>1+R</t>
  </si>
  <si>
    <t>Avg. Frequency</t>
  </si>
  <si>
    <t>GRPs</t>
  </si>
  <si>
    <t>Demo Delivery (Impatable Channels)</t>
  </si>
  <si>
    <t>Qualified Audience (Impactable Channels)</t>
  </si>
  <si>
    <t>Brand</t>
  </si>
  <si>
    <t>Version</t>
  </si>
  <si>
    <t>Date</t>
  </si>
  <si>
    <t>2024 Monthly Phasing - IN GOING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</si>
  <si>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</si>
  <si>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</si>
  <si>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</si>
  <si>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</si>
  <si>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</si>
  <si>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</si>
  <si>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</si>
  <si>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</si>
  <si>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</si>
  <si>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</si>
  <si>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</si>
  <si>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</si>
  <si>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Grand Total</t>
  </si>
  <si>
    <t>Working Media</t>
  </si>
  <si>
    <t>IN GOING Working Media</t>
  </si>
  <si>
    <t>2024 Monthly Phasing - OPTIMIZED</t>
  </si>
  <si>
    <t>OPTIMIZED Working Media</t>
  </si>
  <si>
    <t>Value  Total</t>
  </si>
  <si>
    <t>In-Going 2024 BUDGET as of 12.7</t>
  </si>
  <si>
    <t>Terrestrial Radio &amp; iHeart BIN Sponsorship</t>
  </si>
  <si>
    <t>Meta</t>
  </si>
  <si>
    <t>TikTok</t>
  </si>
  <si>
    <t>Nextdoor</t>
  </si>
  <si>
    <t>Snapchat</t>
  </si>
  <si>
    <t xml:space="preserve">Social Strategic Imperative - Nextdoor 1st Impression Reserve </t>
  </si>
  <si>
    <t>Social Strategic Imperative - Pinterest</t>
  </si>
  <si>
    <t>Lifestyle Display Strategic Imperative - DDM (Familia)</t>
  </si>
  <si>
    <t>Online Video (YouTube)</t>
  </si>
  <si>
    <t>OLV Strategic Imperative- Canela</t>
  </si>
  <si>
    <t xml:space="preserve">Channel </t>
  </si>
  <si>
    <t xml:space="preserve">In-Going Budget </t>
  </si>
  <si>
    <t xml:space="preserve">Optimized Budget </t>
  </si>
  <si>
    <t xml:space="preserve">Difference </t>
  </si>
  <si>
    <t xml:space="preserve">Linear TV </t>
  </si>
  <si>
    <t xml:space="preserve">Streaming </t>
  </si>
  <si>
    <t xml:space="preserve">Digital Display </t>
  </si>
  <si>
    <t>TOTALS</t>
  </si>
  <si>
    <t>Gardasil9 Adolescent</t>
  </si>
  <si>
    <t xml:space="preserve">Original </t>
  </si>
  <si>
    <t>12.13.23</t>
  </si>
  <si>
    <t xml:space="preserve">Search </t>
  </si>
  <si>
    <t xml:space="preserve">Digital Audio </t>
  </si>
  <si>
    <t>Online Video</t>
  </si>
  <si>
    <r>
      <t xml:space="preserve">*Note: 
</t>
    </r>
    <r>
      <rPr>
        <i/>
        <sz val="11"/>
        <color theme="1"/>
        <rFont val="Calibri"/>
        <family val="2"/>
        <scheme val="minor"/>
      </rPr>
      <t>Radio flighting subject to change pending final iHeart x BIN Partnership decision &amp; terrestrial radio decision
Monthly phasing subject to change 
Monthly phasing totals do not have hard negotiated value pulled out as of 12.13</t>
    </r>
  </si>
  <si>
    <t>HCC</t>
  </si>
  <si>
    <t>HCP</t>
  </si>
  <si>
    <t>Short-Form Messaging</t>
  </si>
  <si>
    <t xml:space="preserve">Emails </t>
  </si>
  <si>
    <t xml:space="preserve">MedEd </t>
  </si>
  <si>
    <t>Reserve</t>
  </si>
  <si>
    <t>Ad Serving</t>
  </si>
  <si>
    <t>Point of Care</t>
  </si>
  <si>
    <r>
      <t>*</t>
    </r>
    <r>
      <rPr>
        <b/>
        <i/>
        <sz val="11"/>
        <color theme="1"/>
        <rFont val="Calibri"/>
        <family val="2"/>
        <scheme val="minor"/>
      </rPr>
      <t xml:space="preserve">Note: </t>
    </r>
    <r>
      <rPr>
        <i/>
        <sz val="11"/>
        <color theme="1"/>
        <rFont val="Calibri"/>
        <family val="2"/>
        <scheme val="minor"/>
      </rPr>
      <t xml:space="preserve">POC budget reflects dollars previously held for PatientPoint as presented during tactical. TF in process of finalizing final budget reflective of cancellation penalty  </t>
    </r>
  </si>
  <si>
    <t>How much can we cut to meet the goal?</t>
  </si>
  <si>
    <t>Decoder</t>
  </si>
  <si>
    <t>Audio</t>
  </si>
  <si>
    <t>HCP MCM</t>
  </si>
  <si>
    <t>Extra money that  can be routed to any channel</t>
  </si>
  <si>
    <t>Remove</t>
  </si>
  <si>
    <t>What changes can be done to hit the revenue goals?</t>
  </si>
  <si>
    <t>Does this meet the revenue targets</t>
  </si>
  <si>
    <t>Need to get the new NPV (2024)</t>
  </si>
  <si>
    <t xml:space="preserve">Audio </t>
  </si>
  <si>
    <t>MCM</t>
  </si>
  <si>
    <t>Optimization Constraints</t>
  </si>
  <si>
    <t>Current Budget</t>
  </si>
  <si>
    <t>Min Budget</t>
  </si>
  <si>
    <t xml:space="preserve">Max Budget </t>
  </si>
  <si>
    <t>Current Optimal ($69MM)</t>
  </si>
  <si>
    <t xml:space="preserve"> 10M Increase in Spend ($79M)</t>
  </si>
  <si>
    <t xml:space="preserve"> 20M Increase in Spend ($89M)    (Stretch Max)</t>
  </si>
  <si>
    <t>InScope Promotion</t>
  </si>
  <si>
    <t>Spend</t>
  </si>
  <si>
    <t>Expected pre-tax Revenue($MM)</t>
  </si>
  <si>
    <t>Pre-tax Spend (MM)</t>
  </si>
  <si>
    <t>% Change from current</t>
  </si>
  <si>
    <t>HCC Social</t>
  </si>
  <si>
    <t>HCC Online Video</t>
  </si>
  <si>
    <t>HCC Streaming Video</t>
  </si>
  <si>
    <t>HCC Display</t>
  </si>
  <si>
    <t>HCC Paid Search</t>
  </si>
  <si>
    <t>HCC Linear TV</t>
  </si>
  <si>
    <t>Total InScope Budget</t>
  </si>
  <si>
    <t>HCC In Office</t>
  </si>
  <si>
    <t>HCC Audio</t>
  </si>
  <si>
    <t>Note: HCC Audio = Digital Audio + Radio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</si>
</sst>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0.0"/>
    <numFmt numFmtId="169" formatCode="&quot;$&quot;#.0,,\ &quot;M&quot;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i/>
      <sz val="9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6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9.5"/>
      <color theme="1"/>
      <name val="Arial"/>
      <family val="2"/>
    </font>
    <font>
      <b/>
      <sz val="10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00808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</fills>
  <borders count="5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auto="1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thin">
        <color auto="1"/>
      </left>
      <right style="medium">
        <color indexed="64"/>
      </right>
      <top/>
      <bottom style="hair">
        <color auto="1"/>
      </bottom>
      <diagonal/>
    </border>
    <border>
      <left style="thin">
        <color auto="1"/>
      </left>
      <right style="medium">
        <color indexed="64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1499679555650502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24994659260841701"/>
      </right>
      <top style="thin">
        <color theme="0" tint="-0.14996795556505021"/>
      </top>
      <bottom style="thin">
        <color theme="0" tint="-0.2499465926084170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11" fillId="0" borderId="0"/>
  </cellStyleXfs>
  <cellXfs count="212">
    <xf numFmtId="0" fontId="0" fillId="0" borderId="0" xfId="0"/>
    <xf numFmtId="44" fontId="0" fillId="0" borderId="0" xfId="2" applyFont="1"/>
    <xf numFmtId="0" fontId="2" fillId="8" borderId="6" xfId="0" applyFont="1" applyFill="1" applyBorder="1" applyAlignment="1">
      <alignment horizontal="right"/>
    </xf>
    <xf numFmtId="165" fontId="2" fillId="8" borderId="6" xfId="0" applyNumberFormat="1" applyFont="1" applyFill="1" applyBorder="1" applyAlignment="1">
      <alignment horizontal="center"/>
    </xf>
    <xf numFmtId="165" fontId="2" fillId="8" borderId="7" xfId="0" applyNumberFormat="1" applyFont="1" applyFill="1" applyBorder="1" applyAlignment="1">
      <alignment horizontal="center"/>
    </xf>
    <xf numFmtId="165" fontId="2" fillId="8" borderId="8" xfId="0" applyNumberFormat="1" applyFont="1" applyFill="1" applyBorder="1" applyAlignment="1">
      <alignment horizontal="center"/>
    </xf>
    <xf numFmtId="165" fontId="2" fillId="8" borderId="9" xfId="0" applyNumberFormat="1" applyFont="1" applyFill="1" applyBorder="1" applyAlignment="1">
      <alignment horizontal="center"/>
    </xf>
    <xf numFmtId="164" fontId="2" fillId="8" borderId="7" xfId="0" applyNumberFormat="1" applyFont="1" applyFill="1" applyBorder="1" applyAlignment="1">
      <alignment horizontal="center"/>
    </xf>
    <xf numFmtId="3" fontId="2" fillId="8" borderId="8" xfId="0" applyNumberFormat="1" applyFont="1" applyFill="1" applyBorder="1" applyAlignment="1">
      <alignment horizontal="center"/>
    </xf>
    <xf numFmtId="0" fontId="4" fillId="0" borderId="0" xfId="0" applyFont="1"/>
    <xf numFmtId="0" fontId="6" fillId="3" borderId="1" xfId="0" applyFont="1" applyFill="1" applyBorder="1"/>
    <xf numFmtId="0" fontId="6" fillId="3" borderId="2" xfId="0" applyFont="1" applyFill="1" applyBorder="1"/>
    <xf numFmtId="0" fontId="6" fillId="3" borderId="3" xfId="0" applyFont="1" applyFill="1" applyBorder="1"/>
    <xf numFmtId="0" fontId="6" fillId="0" borderId="0" xfId="0" applyFont="1"/>
    <xf numFmtId="44" fontId="6" fillId="0" borderId="0" xfId="2" applyFont="1" applyFill="1" applyAlignment="1"/>
    <xf numFmtId="0" fontId="3" fillId="0" borderId="5" xfId="0" applyFont="1" applyBorder="1" applyAlignment="1">
      <alignment horizontal="right"/>
    </xf>
    <xf numFmtId="0" fontId="0" fillId="0" borderId="5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5" xfId="0" applyBorder="1"/>
    <xf numFmtId="44" fontId="0" fillId="0" borderId="0" xfId="2" applyFont="1" applyFill="1"/>
    <xf numFmtId="166" fontId="0" fillId="0" borderId="5" xfId="0" applyNumberFormat="1" applyBorder="1" applyAlignment="1">
      <alignment horizontal="center"/>
    </xf>
    <xf numFmtId="0" fontId="3" fillId="0" borderId="0" xfId="0" applyFont="1"/>
    <xf numFmtId="44" fontId="3" fillId="0" borderId="0" xfId="2" applyFont="1" applyFill="1" applyAlignment="1"/>
    <xf numFmtId="0" fontId="3" fillId="0" borderId="6" xfId="0" applyFon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6" xfId="0" applyBorder="1"/>
    <xf numFmtId="164" fontId="0" fillId="0" borderId="0" xfId="0" applyNumberFormat="1"/>
    <xf numFmtId="3" fontId="0" fillId="0" borderId="0" xfId="0" applyNumberFormat="1"/>
    <xf numFmtId="0" fontId="5" fillId="3" borderId="5" xfId="0" applyFont="1" applyFill="1" applyBorder="1" applyAlignment="1">
      <alignment vertical="center"/>
    </xf>
    <xf numFmtId="0" fontId="5" fillId="0" borderId="5" xfId="0" applyFont="1" applyBorder="1" applyAlignment="1">
      <alignment horizontal="right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164" fontId="5" fillId="0" borderId="5" xfId="0" applyNumberFormat="1" applyFont="1" applyBorder="1" applyAlignment="1">
      <alignment horizontal="center" vertical="center"/>
    </xf>
    <xf numFmtId="3" fontId="5" fillId="0" borderId="5" xfId="0" applyNumberFormat="1" applyFont="1" applyBorder="1" applyAlignment="1">
      <alignment horizontal="center" vertical="center"/>
    </xf>
    <xf numFmtId="44" fontId="5" fillId="0" borderId="5" xfId="2" applyFont="1" applyFill="1" applyBorder="1" applyAlignment="1">
      <alignment horizontal="center" vertical="center"/>
    </xf>
    <xf numFmtId="0" fontId="5" fillId="5" borderId="5" xfId="0" applyFont="1" applyFill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165" fontId="5" fillId="4" borderId="5" xfId="0" applyNumberFormat="1" applyFont="1" applyFill="1" applyBorder="1" applyAlignment="1">
      <alignment horizontal="center" vertical="center"/>
    </xf>
    <xf numFmtId="164" fontId="5" fillId="4" borderId="5" xfId="0" applyNumberFormat="1" applyFont="1" applyFill="1" applyBorder="1" applyAlignment="1">
      <alignment horizontal="center" vertical="center"/>
    </xf>
    <xf numFmtId="3" fontId="5" fillId="4" borderId="5" xfId="0" applyNumberFormat="1" applyFont="1" applyFill="1" applyBorder="1" applyAlignment="1">
      <alignment horizontal="center" vertical="center"/>
    </xf>
    <xf numFmtId="44" fontId="5" fillId="4" borderId="5" xfId="2" applyFont="1" applyFill="1" applyBorder="1" applyAlignment="1">
      <alignment horizontal="center" vertical="center"/>
    </xf>
    <xf numFmtId="0" fontId="5" fillId="6" borderId="5" xfId="0" applyFont="1" applyFill="1" applyBorder="1" applyAlignment="1">
      <alignment horizontal="right" vertical="center"/>
    </xf>
    <xf numFmtId="165" fontId="5" fillId="6" borderId="5" xfId="0" applyNumberFormat="1" applyFont="1" applyFill="1" applyBorder="1" applyAlignment="1">
      <alignment horizontal="center" vertical="center"/>
    </xf>
    <xf numFmtId="164" fontId="5" fillId="6" borderId="5" xfId="0" applyNumberFormat="1" applyFont="1" applyFill="1" applyBorder="1" applyAlignment="1">
      <alignment horizontal="center" vertical="center"/>
    </xf>
    <xf numFmtId="3" fontId="5" fillId="6" borderId="5" xfId="0" applyNumberFormat="1" applyFont="1" applyFill="1" applyBorder="1" applyAlignment="1">
      <alignment horizontal="center" vertical="center"/>
    </xf>
    <xf numFmtId="44" fontId="5" fillId="6" borderId="5" xfId="2" applyFont="1" applyFill="1" applyBorder="1" applyAlignment="1">
      <alignment horizontal="center" vertical="center"/>
    </xf>
    <xf numFmtId="44" fontId="5" fillId="7" borderId="5" xfId="2" applyFont="1" applyFill="1" applyBorder="1" applyAlignment="1">
      <alignment horizontal="center" vertical="center"/>
    </xf>
    <xf numFmtId="0" fontId="6" fillId="9" borderId="1" xfId="0" applyFont="1" applyFill="1" applyBorder="1"/>
    <xf numFmtId="0" fontId="3" fillId="9" borderId="2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10" borderId="1" xfId="0" applyFont="1" applyFill="1" applyBorder="1"/>
    <xf numFmtId="0" fontId="3" fillId="10" borderId="2" xfId="0" applyFont="1" applyFill="1" applyBorder="1"/>
    <xf numFmtId="0" fontId="3" fillId="10" borderId="3" xfId="0" applyFont="1" applyFill="1" applyBorder="1"/>
    <xf numFmtId="0" fontId="6" fillId="10" borderId="1" xfId="0" applyFont="1" applyFill="1" applyBorder="1"/>
    <xf numFmtId="0" fontId="0" fillId="0" borderId="0" xfId="0" applyAlignment="1">
      <alignment vertical="center"/>
    </xf>
    <xf numFmtId="3" fontId="7" fillId="4" borderId="5" xfId="0" applyNumberFormat="1" applyFont="1" applyFill="1" applyBorder="1" applyAlignment="1">
      <alignment horizontal="center" vertical="center"/>
    </xf>
    <xf numFmtId="0" fontId="0" fillId="8" borderId="6" xfId="0" applyFill="1" applyBorder="1"/>
    <xf numFmtId="0" fontId="7" fillId="0" borderId="0" xfId="0" applyFont="1"/>
    <xf numFmtId="165" fontId="7" fillId="0" borderId="0" xfId="0" applyNumberFormat="1" applyFont="1" applyAlignment="1">
      <alignment horizontal="center"/>
    </xf>
    <xf numFmtId="165" fontId="7" fillId="0" borderId="0" xfId="0" applyNumberFormat="1" applyFont="1"/>
    <xf numFmtId="44" fontId="7" fillId="0" borderId="0" xfId="2" applyFont="1" applyFill="1" applyBorder="1" applyAlignment="1"/>
    <xf numFmtId="0" fontId="5" fillId="0" borderId="0" xfId="0" applyFont="1"/>
    <xf numFmtId="165" fontId="5" fillId="0" borderId="0" xfId="0" applyNumberFormat="1" applyFont="1" applyAlignment="1">
      <alignment horizontal="center"/>
    </xf>
    <xf numFmtId="165" fontId="5" fillId="0" borderId="0" xfId="0" applyNumberFormat="1" applyFont="1"/>
    <xf numFmtId="44" fontId="5" fillId="0" borderId="0" xfId="2" applyFont="1" applyAlignment="1"/>
    <xf numFmtId="3" fontId="5" fillId="0" borderId="5" xfId="1" applyNumberFormat="1" applyFont="1" applyFill="1" applyBorder="1" applyAlignment="1">
      <alignment horizontal="center" vertical="center"/>
    </xf>
    <xf numFmtId="3" fontId="5" fillId="6" borderId="5" xfId="1" applyNumberFormat="1" applyFont="1" applyFill="1" applyBorder="1" applyAlignment="1">
      <alignment horizontal="center" vertical="center"/>
    </xf>
    <xf numFmtId="3" fontId="5" fillId="7" borderId="5" xfId="1" applyNumberFormat="1" applyFont="1" applyFill="1" applyBorder="1" applyAlignment="1">
      <alignment horizontal="center" vertical="center"/>
    </xf>
    <xf numFmtId="3" fontId="2" fillId="8" borderId="6" xfId="1" applyNumberFormat="1" applyFont="1" applyFill="1" applyBorder="1" applyAlignment="1">
      <alignment horizontal="center"/>
    </xf>
    <xf numFmtId="0" fontId="0" fillId="0" borderId="0" xfId="0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44" fontId="2" fillId="8" borderId="14" xfId="2" applyFont="1" applyFill="1" applyBorder="1" applyAlignment="1">
      <alignment horizontal="center"/>
    </xf>
    <xf numFmtId="0" fontId="0" fillId="0" borderId="15" xfId="0" applyBorder="1"/>
    <xf numFmtId="165" fontId="2" fillId="8" borderId="14" xfId="0" applyNumberFormat="1" applyFont="1" applyFill="1" applyBorder="1" applyAlignment="1">
      <alignment horizontal="center"/>
    </xf>
    <xf numFmtId="164" fontId="5" fillId="4" borderId="4" xfId="0" applyNumberFormat="1" applyFont="1" applyFill="1" applyBorder="1" applyAlignment="1">
      <alignment horizontal="center" vertical="center"/>
    </xf>
    <xf numFmtId="3" fontId="5" fillId="4" borderId="4" xfId="0" applyNumberFormat="1" applyFont="1" applyFill="1" applyBorder="1" applyAlignment="1">
      <alignment horizontal="center" vertical="center"/>
    </xf>
    <xf numFmtId="44" fontId="5" fillId="4" borderId="4" xfId="2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165" fontId="5" fillId="4" borderId="4" xfId="0" applyNumberFormat="1" applyFont="1" applyFill="1" applyBorder="1" applyAlignment="1">
      <alignment horizontal="center" vertical="center"/>
    </xf>
    <xf numFmtId="0" fontId="5" fillId="3" borderId="4" xfId="0" applyFont="1" applyFill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8" fillId="11" borderId="0" xfId="0" applyFont="1" applyFill="1"/>
    <xf numFmtId="165" fontId="9" fillId="3" borderId="0" xfId="0" applyNumberFormat="1" applyFont="1" applyFill="1" applyAlignment="1">
      <alignment horizontal="center"/>
    </xf>
    <xf numFmtId="165" fontId="9" fillId="9" borderId="0" xfId="0" applyNumberFormat="1" applyFont="1" applyFill="1" applyAlignment="1">
      <alignment horizontal="center"/>
    </xf>
    <xf numFmtId="165" fontId="9" fillId="12" borderId="0" xfId="0" applyNumberFormat="1" applyFont="1" applyFill="1" applyAlignment="1">
      <alignment horizontal="center"/>
    </xf>
    <xf numFmtId="1" fontId="0" fillId="0" borderId="5" xfId="0" applyNumberFormat="1" applyBorder="1" applyAlignment="1">
      <alignment horizontal="center"/>
    </xf>
    <xf numFmtId="164" fontId="5" fillId="11" borderId="0" xfId="0" applyNumberFormat="1" applyFont="1" applyFill="1"/>
    <xf numFmtId="9" fontId="5" fillId="11" borderId="0" xfId="4" applyFont="1" applyFill="1" applyAlignment="1"/>
    <xf numFmtId="9" fontId="5" fillId="0" borderId="0" xfId="4" applyFont="1" applyAlignme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66" fontId="0" fillId="0" borderId="5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0" fontId="13" fillId="2" borderId="22" xfId="5" applyFont="1" applyFill="1" applyBorder="1" applyAlignment="1">
      <alignment horizontal="center" vertical="center"/>
    </xf>
    <xf numFmtId="0" fontId="14" fillId="13" borderId="22" xfId="0" applyFont="1" applyFill="1" applyBorder="1" applyAlignment="1">
      <alignment horizontal="right"/>
    </xf>
    <xf numFmtId="0" fontId="13" fillId="2" borderId="24" xfId="5" applyFont="1" applyFill="1" applyBorder="1" applyAlignment="1">
      <alignment horizontal="right" vertical="center"/>
    </xf>
    <xf numFmtId="0" fontId="5" fillId="4" borderId="25" xfId="0" applyFont="1" applyFill="1" applyBorder="1" applyAlignment="1">
      <alignment vertical="center"/>
    </xf>
    <xf numFmtId="0" fontId="5" fillId="4" borderId="18" xfId="0" applyFont="1" applyFill="1" applyBorder="1" applyAlignment="1">
      <alignment vertical="center"/>
    </xf>
    <xf numFmtId="0" fontId="5" fillId="0" borderId="18" xfId="0" applyFont="1" applyBorder="1" applyAlignment="1">
      <alignment horizontal="right" vertical="center"/>
    </xf>
    <xf numFmtId="0" fontId="5" fillId="3" borderId="28" xfId="0" applyFont="1" applyFill="1" applyBorder="1" applyAlignment="1">
      <alignment vertical="center"/>
    </xf>
    <xf numFmtId="0" fontId="5" fillId="3" borderId="29" xfId="0" applyFont="1" applyFill="1" applyBorder="1" applyAlignment="1">
      <alignment vertical="center"/>
    </xf>
    <xf numFmtId="0" fontId="5" fillId="5" borderId="29" xfId="0" applyFont="1" applyFill="1" applyBorder="1" applyAlignment="1">
      <alignment vertical="center"/>
    </xf>
    <xf numFmtId="0" fontId="0" fillId="0" borderId="18" xfId="0" applyBorder="1"/>
    <xf numFmtId="165" fontId="9" fillId="6" borderId="0" xfId="0" applyNumberFormat="1" applyFont="1" applyFill="1" applyAlignment="1">
      <alignment horizontal="center"/>
    </xf>
    <xf numFmtId="0" fontId="0" fillId="0" borderId="19" xfId="0" applyBorder="1" applyAlignment="1">
      <alignment horizontal="center"/>
    </xf>
    <xf numFmtId="166" fontId="0" fillId="0" borderId="17" xfId="0" applyNumberFormat="1" applyBorder="1" applyAlignment="1">
      <alignment horizontal="center"/>
    </xf>
    <xf numFmtId="166" fontId="0" fillId="0" borderId="17" xfId="0" applyNumberForma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165" fontId="7" fillId="0" borderId="5" xfId="0" applyNumberFormat="1" applyFont="1" applyBorder="1" applyAlignment="1">
      <alignment horizontal="center" vertical="center"/>
    </xf>
    <xf numFmtId="1" fontId="0" fillId="0" borderId="17" xfId="0" applyNumberFormat="1" applyBorder="1" applyAlignment="1">
      <alignment horizontal="center"/>
    </xf>
    <xf numFmtId="1" fontId="0" fillId="0" borderId="5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3" fillId="12" borderId="30" xfId="0" applyFont="1" applyFill="1" applyBorder="1" applyAlignment="1">
      <alignment horizontal="center" vertical="center"/>
    </xf>
    <xf numFmtId="0" fontId="3" fillId="12" borderId="3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164" fontId="3" fillId="12" borderId="30" xfId="0" applyNumberFormat="1" applyFont="1" applyFill="1" applyBorder="1" applyAlignment="1">
      <alignment horizontal="center" vertical="center"/>
    </xf>
    <xf numFmtId="164" fontId="3" fillId="12" borderId="31" xfId="0" applyNumberFormat="1" applyFont="1" applyFill="1" applyBorder="1" applyAlignment="1">
      <alignment horizontal="center" vertical="center"/>
    </xf>
    <xf numFmtId="164" fontId="13" fillId="2" borderId="23" xfId="5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164" fontId="15" fillId="14" borderId="22" xfId="2" applyNumberFormat="1" applyFont="1" applyFill="1" applyBorder="1" applyAlignment="1">
      <alignment horizontal="center" vertical="center"/>
    </xf>
    <xf numFmtId="44" fontId="15" fillId="14" borderId="22" xfId="2" applyFont="1" applyFill="1" applyBorder="1" applyAlignment="1">
      <alignment horizontal="center" vertical="center"/>
    </xf>
    <xf numFmtId="165" fontId="5" fillId="4" borderId="33" xfId="0" applyNumberFormat="1" applyFont="1" applyFill="1" applyBorder="1" applyAlignment="1">
      <alignment horizontal="center" vertical="center"/>
    </xf>
    <xf numFmtId="165" fontId="5" fillId="4" borderId="34" xfId="0" applyNumberFormat="1" applyFont="1" applyFill="1" applyBorder="1" applyAlignment="1">
      <alignment horizontal="center" vertical="center"/>
    </xf>
    <xf numFmtId="165" fontId="5" fillId="0" borderId="34" xfId="0" applyNumberFormat="1" applyFont="1" applyBorder="1" applyAlignment="1">
      <alignment horizontal="center" vertical="center"/>
    </xf>
    <xf numFmtId="0" fontId="0" fillId="0" borderId="35" xfId="0" applyBorder="1"/>
    <xf numFmtId="0" fontId="13" fillId="2" borderId="22" xfId="5" applyFont="1" applyFill="1" applyBorder="1" applyAlignment="1">
      <alignment horizontal="right" vertical="center"/>
    </xf>
    <xf numFmtId="0" fontId="5" fillId="4" borderId="37" xfId="0" applyFont="1" applyFill="1" applyBorder="1" applyAlignment="1">
      <alignment vertical="center"/>
    </xf>
    <xf numFmtId="0" fontId="5" fillId="4" borderId="38" xfId="0" applyFont="1" applyFill="1" applyBorder="1" applyAlignment="1">
      <alignment vertical="center"/>
    </xf>
    <xf numFmtId="0" fontId="5" fillId="0" borderId="38" xfId="0" applyFont="1" applyBorder="1" applyAlignment="1">
      <alignment horizontal="right" vertical="center"/>
    </xf>
    <xf numFmtId="165" fontId="5" fillId="0" borderId="39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9" borderId="30" xfId="0" applyFont="1" applyFill="1" applyBorder="1" applyAlignment="1">
      <alignment horizontal="center" vertical="center"/>
    </xf>
    <xf numFmtId="0" fontId="3" fillId="9" borderId="31" xfId="0" applyFont="1" applyFill="1" applyBorder="1" applyAlignment="1">
      <alignment horizontal="center" vertical="center"/>
    </xf>
    <xf numFmtId="164" fontId="3" fillId="9" borderId="30" xfId="0" applyNumberFormat="1" applyFont="1" applyFill="1" applyBorder="1" applyAlignment="1">
      <alignment horizontal="center" vertical="center"/>
    </xf>
    <xf numFmtId="164" fontId="3" fillId="9" borderId="31" xfId="0" applyNumberFormat="1" applyFont="1" applyFill="1" applyBorder="1" applyAlignment="1">
      <alignment horizontal="center" vertical="center"/>
    </xf>
    <xf numFmtId="6" fontId="0" fillId="0" borderId="0" xfId="0" applyNumberFormat="1"/>
    <xf numFmtId="0" fontId="3" fillId="12" borderId="0" xfId="0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3" fillId="12" borderId="0" xfId="0" applyNumberFormat="1" applyFont="1" applyFill="1" applyBorder="1" applyAlignment="1">
      <alignment horizontal="center" vertical="center"/>
    </xf>
    <xf numFmtId="0" fontId="3" fillId="9" borderId="0" xfId="0" applyFont="1" applyFill="1" applyBorder="1" applyAlignment="1">
      <alignment horizontal="center" vertical="center"/>
    </xf>
    <xf numFmtId="164" fontId="3" fillId="9" borderId="0" xfId="0" applyNumberFormat="1" applyFont="1" applyFill="1" applyBorder="1" applyAlignment="1">
      <alignment horizontal="center" vertical="center"/>
    </xf>
    <xf numFmtId="164" fontId="0" fillId="9" borderId="0" xfId="0" applyNumberFormat="1" applyFill="1" applyAlignment="1">
      <alignment horizontal="center" vertical="center"/>
    </xf>
    <xf numFmtId="164" fontId="0" fillId="3" borderId="0" xfId="0" applyNumberFormat="1" applyFill="1" applyAlignment="1">
      <alignment horizontal="center" vertical="center"/>
    </xf>
    <xf numFmtId="0" fontId="3" fillId="12" borderId="40" xfId="0" applyFont="1" applyFill="1" applyBorder="1" applyAlignment="1">
      <alignment horizontal="center" vertical="center"/>
    </xf>
    <xf numFmtId="0" fontId="3" fillId="12" borderId="41" xfId="0" applyFont="1" applyFill="1" applyBorder="1" applyAlignment="1">
      <alignment horizontal="center" vertical="center"/>
    </xf>
    <xf numFmtId="0" fontId="3" fillId="12" borderId="42" xfId="0" applyFont="1" applyFill="1" applyBorder="1" applyAlignment="1">
      <alignment horizontal="center" vertical="center"/>
    </xf>
    <xf numFmtId="0" fontId="3" fillId="9" borderId="40" xfId="0" applyFont="1" applyFill="1" applyBorder="1" applyAlignment="1">
      <alignment horizontal="center" vertical="center"/>
    </xf>
    <xf numFmtId="0" fontId="3" fillId="9" borderId="41" xfId="0" applyFont="1" applyFill="1" applyBorder="1" applyAlignment="1">
      <alignment horizontal="center" vertical="center"/>
    </xf>
    <xf numFmtId="0" fontId="3" fillId="9" borderId="42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164" fontId="2" fillId="2" borderId="10" xfId="0" applyNumberFormat="1" applyFont="1" applyFill="1" applyBorder="1" applyAlignment="1">
      <alignment horizontal="center" vertical="center" wrapText="1"/>
    </xf>
    <xf numFmtId="44" fontId="2" fillId="2" borderId="10" xfId="2" applyFont="1" applyFill="1" applyBorder="1" applyAlignment="1">
      <alignment horizontal="center" vertical="center" wrapText="1"/>
    </xf>
    <xf numFmtId="3" fontId="2" fillId="2" borderId="1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left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0" fontId="12" fillId="2" borderId="20" xfId="5" applyFont="1" applyFill="1" applyBorder="1" applyAlignment="1">
      <alignment horizontal="center" vertical="center"/>
    </xf>
    <xf numFmtId="0" fontId="12" fillId="2" borderId="21" xfId="5" applyFont="1" applyFill="1" applyBorder="1" applyAlignment="1">
      <alignment horizontal="center" vertical="center"/>
    </xf>
    <xf numFmtId="0" fontId="13" fillId="8" borderId="20" xfId="5" applyFont="1" applyFill="1" applyBorder="1" applyAlignment="1">
      <alignment horizontal="center" vertical="center"/>
    </xf>
    <xf numFmtId="0" fontId="13" fillId="8" borderId="21" xfId="5" applyFont="1" applyFill="1" applyBorder="1" applyAlignment="1">
      <alignment horizontal="center" vertical="center"/>
    </xf>
    <xf numFmtId="0" fontId="6" fillId="0" borderId="0" xfId="0" applyFont="1" applyAlignment="1">
      <alignment horizontal="left" vertical="top" wrapText="1"/>
    </xf>
    <xf numFmtId="0" fontId="2" fillId="2" borderId="26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12" fillId="2" borderId="36" xfId="5" applyFont="1" applyFill="1" applyBorder="1" applyAlignment="1">
      <alignment horizontal="center" vertical="center"/>
    </xf>
    <xf numFmtId="0" fontId="13" fillId="8" borderId="36" xfId="5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3" fillId="12" borderId="10" xfId="0" applyFont="1" applyFill="1" applyBorder="1" applyAlignment="1">
      <alignment horizontal="center" vertical="center"/>
    </xf>
    <xf numFmtId="0" fontId="18" fillId="0" borderId="10" xfId="0" applyFont="1" applyBorder="1" applyAlignment="1">
      <alignment horizontal="center" vertical="center" readingOrder="1"/>
    </xf>
    <xf numFmtId="0" fontId="0" fillId="0" borderId="10" xfId="0" applyBorder="1" applyAlignment="1">
      <alignment horizontal="center"/>
    </xf>
    <xf numFmtId="0" fontId="0" fillId="12" borderId="43" xfId="0" applyFill="1" applyBorder="1" applyAlignment="1">
      <alignment horizontal="center" vertical="center"/>
    </xf>
    <xf numFmtId="0" fontId="0" fillId="12" borderId="43" xfId="0" applyFill="1" applyBorder="1"/>
    <xf numFmtId="0" fontId="0" fillId="3" borderId="10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165" fontId="0" fillId="0" borderId="10" xfId="0" applyNumberFormat="1" applyBorder="1" applyAlignment="1">
      <alignment horizontal="center"/>
    </xf>
    <xf numFmtId="165" fontId="0" fillId="6" borderId="10" xfId="0" applyNumberFormat="1" applyFill="1" applyBorder="1" applyAlignment="1">
      <alignment horizontal="center"/>
    </xf>
    <xf numFmtId="0" fontId="19" fillId="0" borderId="0" xfId="0" applyFont="1"/>
    <xf numFmtId="0" fontId="20" fillId="15" borderId="44" xfId="0" applyFont="1" applyFill="1" applyBorder="1" applyAlignment="1">
      <alignment horizontal="center" vertical="center"/>
    </xf>
    <xf numFmtId="0" fontId="20" fillId="15" borderId="45" xfId="0" applyFont="1" applyFill="1" applyBorder="1" applyAlignment="1">
      <alignment horizontal="center" vertical="center"/>
    </xf>
    <xf numFmtId="0" fontId="20" fillId="15" borderId="46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0" fillId="15" borderId="44" xfId="0" applyFont="1" applyFill="1" applyBorder="1" applyAlignment="1">
      <alignment horizontal="center" vertical="center" wrapText="1"/>
    </xf>
    <xf numFmtId="0" fontId="20" fillId="15" borderId="45" xfId="0" applyFont="1" applyFill="1" applyBorder="1" applyAlignment="1">
      <alignment horizontal="center" vertical="center" wrapText="1"/>
    </xf>
    <xf numFmtId="0" fontId="20" fillId="15" borderId="46" xfId="0" applyFont="1" applyFill="1" applyBorder="1" applyAlignment="1">
      <alignment horizontal="center" vertical="center" wrapText="1"/>
    </xf>
    <xf numFmtId="0" fontId="19" fillId="0" borderId="47" xfId="0" applyFont="1" applyBorder="1" applyAlignment="1">
      <alignment horizontal="left" vertical="center" wrapText="1" indent="1"/>
    </xf>
    <xf numFmtId="0" fontId="19" fillId="0" borderId="47" xfId="0" applyFont="1" applyBorder="1" applyAlignment="1">
      <alignment horizontal="center" vertical="center" wrapText="1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0" borderId="48" xfId="0" applyFont="1" applyBorder="1" applyAlignment="1">
      <alignment horizontal="left" vertical="center" indent="1"/>
    </xf>
    <xf numFmtId="169" fontId="19" fillId="0" borderId="48" xfId="0" applyNumberFormat="1" applyFont="1" applyBorder="1" applyAlignment="1">
      <alignment horizontal="center" vertical="center"/>
    </xf>
    <xf numFmtId="165" fontId="19" fillId="0" borderId="0" xfId="2" applyNumberFormat="1" applyFont="1" applyAlignment="1">
      <alignment horizontal="center"/>
    </xf>
    <xf numFmtId="9" fontId="22" fillId="0" borderId="49" xfId="4" applyFont="1" applyBorder="1" applyAlignment="1">
      <alignment horizontal="center" vertical="center"/>
    </xf>
    <xf numFmtId="0" fontId="23" fillId="4" borderId="50" xfId="0" applyFont="1" applyFill="1" applyBorder="1" applyAlignment="1">
      <alignment horizontal="left" vertical="center" wrapText="1"/>
    </xf>
    <xf numFmtId="169" fontId="23" fillId="4" borderId="51" xfId="0" applyNumberFormat="1" applyFont="1" applyFill="1" applyBorder="1" applyAlignment="1">
      <alignment horizontal="center" vertical="center"/>
    </xf>
    <xf numFmtId="169" fontId="23" fillId="4" borderId="52" xfId="0" applyNumberFormat="1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9" fontId="23" fillId="4" borderId="52" xfId="0" applyNumberFormat="1" applyFont="1" applyFill="1" applyBorder="1" applyAlignment="1">
      <alignment horizontal="center" vertical="center"/>
    </xf>
    <xf numFmtId="0" fontId="23" fillId="0" borderId="0" xfId="0" applyFont="1"/>
    <xf numFmtId="0" fontId="0" fillId="0" borderId="0" xfId="0" applyAlignment="1">
      <alignment horizontal="left" vertical="center" wrapText="1"/>
    </xf>
    <xf numFmtId="165" fontId="0" fillId="0" borderId="0" xfId="0" applyNumberFormat="1" applyAlignment="1">
      <alignment horizontal="center" vertical="center"/>
    </xf>
    <xf numFmtId="0" fontId="20" fillId="16" borderId="44" xfId="0" applyFont="1" applyFill="1" applyBorder="1" applyAlignment="1">
      <alignment horizontal="center" vertical="center" wrapText="1"/>
    </xf>
    <xf numFmtId="0" fontId="20" fillId="16" borderId="45" xfId="0" applyFont="1" applyFill="1" applyBorder="1" applyAlignment="1">
      <alignment horizontal="center" vertical="center" wrapText="1"/>
    </xf>
    <xf numFmtId="0" fontId="20" fillId="16" borderId="46" xfId="0" applyFont="1" applyFill="1" applyBorder="1" applyAlignment="1">
      <alignment horizontal="center" vertical="center" wrapText="1"/>
    </xf>
    <xf numFmtId="0" fontId="19" fillId="0" borderId="0" xfId="0" applyFont="1" applyFill="1" applyBorder="1" applyAlignment="1">
      <alignment horizontal="center" vertical="center"/>
    </xf>
  </cellXfs>
  <cellStyles count="6">
    <cellStyle name="Comma" xfId="1" builtinId="3"/>
    <cellStyle name="Currency" xfId="2" builtinId="4"/>
    <cellStyle name="Normal" xfId="0" builtinId="0"/>
    <cellStyle name="Normal 2" xfId="3" xr:uid="{00000000-0005-0000-0000-000003000000}"/>
    <cellStyle name="Normal_Data for Budget and Billing 3.25.10" xfId="5" xr:uid="{37F4F661-56B0-4818-A516-F142861EF7D0}"/>
    <cellStyle name="Percent" xfId="4" builtinId="5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274320</xdr:colOff>
      <xdr:row>0</xdr:row>
      <xdr:rowOff>161925</xdr:rowOff>
    </xdr:from>
    <xdr:to>
      <xdr:col>1</xdr:col>
      <xdr:colOff>2087180</xdr:colOff>
      <xdr:row>3</xdr:row>
      <xdr:rowOff>123190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BBF8A9-087C-420D-8988-CC8249497C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5" y="163830"/>
          <a:ext cx="1778570" cy="508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Kumar, Ajeeth" id="{2417B024-297D-456C-BB33-0D46538787F3}" userId="S::kuajeet2@merck.com::2f4a57b3-a0e1-4e02-9b22-53cc7f4118a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32" dT="2024-01-10T07:22:35.38" personId="{2417B024-297D-456C-BB33-0D46538787F3}" id="{6AA55DC7-01D7-4FE5-BD7C-19F57F4A7642}">
    <text>Sum of Digital Audio and Radio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36D55-0FC1-43C9-8939-8841A527E4D8}">
  <dimension ref="B1:J37"/>
  <sheetViews>
    <sheetView showGridLines="0" topLeftCell="A8" zoomScale="80" zoomScaleNormal="80" workbookViewId="0">
      <selection activeCell="C32" sqref="C32"/>
    </sheetView>
  </sheetViews>
  <sheetFormatPr defaultRowHeight="15" x14ac:dyDescent="0.25"/>
  <cols>
    <col min="2" max="2" width="4.85546875" bestFit="1" customWidth="1"/>
    <col min="3" max="3" width="23.42578125" bestFit="1" customWidth="1"/>
    <col min="4" max="4" width="16.28515625" bestFit="1" customWidth="1"/>
    <col min="5" max="5" width="17.85546875" bestFit="1" customWidth="1"/>
    <col min="6" max="7" width="14.85546875" bestFit="1" customWidth="1"/>
    <col min="8" max="8" width="154.140625" bestFit="1" customWidth="1"/>
    <col min="9" max="9" width="53.85546875" bestFit="1" customWidth="1"/>
    <col min="10" max="10" width="10.7109375" bestFit="1" customWidth="1"/>
  </cols>
  <sheetData>
    <row r="1" spans="2:10" ht="15.75" thickBot="1" x14ac:dyDescent="0.3"/>
    <row r="2" spans="2:10" ht="15.75" thickBot="1" x14ac:dyDescent="0.3">
      <c r="B2" s="146" t="s">
        <v>96</v>
      </c>
      <c r="C2" s="113" t="s">
        <v>81</v>
      </c>
      <c r="D2" s="113" t="s">
        <v>82</v>
      </c>
      <c r="E2" s="113" t="s">
        <v>83</v>
      </c>
      <c r="F2" s="114" t="s">
        <v>84</v>
      </c>
      <c r="G2" s="139" t="s">
        <v>106</v>
      </c>
    </row>
    <row r="3" spans="2:10" x14ac:dyDescent="0.25">
      <c r="B3" s="147"/>
      <c r="C3" s="172" t="s">
        <v>85</v>
      </c>
      <c r="D3" s="115">
        <f>'Channel Mix Optimization Summar'!H5</f>
        <v>15700000</v>
      </c>
      <c r="E3" s="144">
        <f>'Channel Mix Optimization Summar'!O5</f>
        <v>15700000</v>
      </c>
      <c r="F3" s="116">
        <f t="shared" ref="F3:F12" si="0">E3-D3</f>
        <v>0</v>
      </c>
      <c r="G3" s="140"/>
      <c r="I3" t="s">
        <v>105</v>
      </c>
    </row>
    <row r="4" spans="2:10" x14ac:dyDescent="0.25">
      <c r="B4" s="147"/>
      <c r="C4" s="172" t="s">
        <v>86</v>
      </c>
      <c r="D4" s="115">
        <f>'Channel Mix Optimization Summar'!H6</f>
        <v>5772004</v>
      </c>
      <c r="E4" s="145">
        <f>'Channel Mix Optimization Summar'!O6</f>
        <v>5772004</v>
      </c>
      <c r="F4" s="116">
        <f t="shared" si="0"/>
        <v>0</v>
      </c>
      <c r="G4" s="140"/>
    </row>
    <row r="5" spans="2:10" x14ac:dyDescent="0.25">
      <c r="B5" s="147"/>
      <c r="C5" s="173" t="s">
        <v>28</v>
      </c>
      <c r="D5" s="115">
        <f>'Channel Mix Optimization Summar'!H7</f>
        <v>1150000</v>
      </c>
      <c r="E5" s="115">
        <f>'Channel Mix Optimization Summar'!O7</f>
        <v>1150000</v>
      </c>
      <c r="F5" s="116">
        <f t="shared" si="0"/>
        <v>0</v>
      </c>
      <c r="G5" s="140" t="s">
        <v>107</v>
      </c>
      <c r="I5" t="s">
        <v>112</v>
      </c>
    </row>
    <row r="6" spans="2:10" x14ac:dyDescent="0.25">
      <c r="B6" s="147"/>
      <c r="C6" s="172" t="s">
        <v>29</v>
      </c>
      <c r="D6" s="115">
        <f>'Channel Mix Optimization Summar'!H8</f>
        <v>1312061</v>
      </c>
      <c r="E6" s="145">
        <f>'Channel Mix Optimization Summar'!O8</f>
        <v>1312061</v>
      </c>
      <c r="F6" s="116">
        <f t="shared" si="0"/>
        <v>0</v>
      </c>
      <c r="G6" s="140"/>
      <c r="I6" t="s">
        <v>111</v>
      </c>
    </row>
    <row r="7" spans="2:10" x14ac:dyDescent="0.25">
      <c r="B7" s="147"/>
      <c r="C7" s="172" t="s">
        <v>92</v>
      </c>
      <c r="D7" s="115">
        <f>'Channel Mix Optimization Summar'!H9</f>
        <v>400000</v>
      </c>
      <c r="E7" s="145">
        <f>'Channel Mix Optimization Summar'!O9</f>
        <v>400000</v>
      </c>
      <c r="F7" s="116">
        <f t="shared" si="0"/>
        <v>0</v>
      </c>
      <c r="G7" s="140"/>
    </row>
    <row r="8" spans="2:10" x14ac:dyDescent="0.25">
      <c r="B8" s="147"/>
      <c r="C8" s="173" t="s">
        <v>93</v>
      </c>
      <c r="D8" s="115">
        <f>'Channel Mix Optimization Summar'!H10</f>
        <v>3650000</v>
      </c>
      <c r="E8" s="115">
        <f>'Channel Mix Optimization Summar'!O10</f>
        <v>3600000</v>
      </c>
      <c r="F8" s="116">
        <f t="shared" si="0"/>
        <v>-50000</v>
      </c>
      <c r="G8" s="140" t="s">
        <v>107</v>
      </c>
      <c r="I8" t="s">
        <v>113</v>
      </c>
    </row>
    <row r="9" spans="2:10" x14ac:dyDescent="0.25">
      <c r="B9" s="147"/>
      <c r="C9" s="172" t="s">
        <v>87</v>
      </c>
      <c r="D9" s="115">
        <f>'Channel Mix Optimization Summar'!H18</f>
        <v>5242862</v>
      </c>
      <c r="E9" s="145">
        <f>'Channel Mix Optimization Summar'!O18</f>
        <v>5220000</v>
      </c>
      <c r="F9" s="116">
        <f t="shared" si="0"/>
        <v>-22862</v>
      </c>
      <c r="G9" s="140"/>
    </row>
    <row r="10" spans="2:10" x14ac:dyDescent="0.25">
      <c r="B10" s="147"/>
      <c r="C10" s="172" t="s">
        <v>94</v>
      </c>
      <c r="D10" s="115">
        <f>'Channel Mix Optimization Summar'!H22</f>
        <v>2000000</v>
      </c>
      <c r="E10" s="145">
        <f>'Channel Mix Optimization Summar'!O22</f>
        <v>1814000</v>
      </c>
      <c r="F10" s="116">
        <f t="shared" si="0"/>
        <v>-186000</v>
      </c>
      <c r="G10" s="140"/>
    </row>
    <row r="11" spans="2:10" ht="15.75" thickBot="1" x14ac:dyDescent="0.3">
      <c r="B11" s="147"/>
      <c r="C11" s="172" t="s">
        <v>33</v>
      </c>
      <c r="D11" s="115">
        <f>'Channel Mix Optimization Summar'!H11</f>
        <v>4593214</v>
      </c>
      <c r="E11" s="145">
        <f>'Channel Mix Optimization Summar'!O11</f>
        <v>4390000</v>
      </c>
      <c r="F11" s="116">
        <f t="shared" si="0"/>
        <v>-203214</v>
      </c>
      <c r="G11" s="140"/>
    </row>
    <row r="12" spans="2:10" ht="15.75" thickBot="1" x14ac:dyDescent="0.3">
      <c r="B12" s="148"/>
      <c r="C12" s="113" t="s">
        <v>88</v>
      </c>
      <c r="D12" s="117">
        <f>SUM(D3:D11)</f>
        <v>39820141</v>
      </c>
      <c r="E12" s="117">
        <f>SUM(E3:E11)</f>
        <v>39358065</v>
      </c>
      <c r="F12" s="118">
        <f t="shared" si="0"/>
        <v>-462076</v>
      </c>
      <c r="G12" s="141"/>
    </row>
    <row r="13" spans="2:10" ht="15.75" thickBot="1" x14ac:dyDescent="0.3"/>
    <row r="14" spans="2:10" ht="15.75" thickBot="1" x14ac:dyDescent="0.3">
      <c r="B14" s="149" t="s">
        <v>97</v>
      </c>
      <c r="C14" s="134" t="s">
        <v>81</v>
      </c>
      <c r="D14" s="134" t="s">
        <v>82</v>
      </c>
      <c r="E14" s="134" t="s">
        <v>83</v>
      </c>
      <c r="F14" s="135" t="s">
        <v>84</v>
      </c>
      <c r="G14" s="142"/>
    </row>
    <row r="15" spans="2:10" x14ac:dyDescent="0.25">
      <c r="B15" s="150"/>
      <c r="C15" s="89" t="s">
        <v>103</v>
      </c>
      <c r="D15" s="115">
        <v>310080</v>
      </c>
      <c r="E15" s="115">
        <v>310080</v>
      </c>
      <c r="F15" s="116">
        <f t="shared" ref="F15:F23" si="1">E15-D15</f>
        <v>0</v>
      </c>
      <c r="G15" s="140" t="s">
        <v>108</v>
      </c>
      <c r="H15" t="s">
        <v>104</v>
      </c>
    </row>
    <row r="16" spans="2:10" x14ac:dyDescent="0.25">
      <c r="B16" s="150"/>
      <c r="C16" s="133" t="s">
        <v>87</v>
      </c>
      <c r="D16" s="115">
        <v>450000</v>
      </c>
      <c r="E16" s="115">
        <v>450000</v>
      </c>
      <c r="F16" s="116">
        <f t="shared" si="1"/>
        <v>0</v>
      </c>
      <c r="G16" s="140"/>
      <c r="I16" s="138"/>
      <c r="J16" s="26"/>
    </row>
    <row r="17" spans="2:8" x14ac:dyDescent="0.25">
      <c r="B17" s="150"/>
      <c r="C17" s="133" t="s">
        <v>98</v>
      </c>
      <c r="D17" s="115">
        <v>7240000</v>
      </c>
      <c r="E17" s="115">
        <v>7240000</v>
      </c>
      <c r="F17" s="116">
        <f t="shared" si="1"/>
        <v>0</v>
      </c>
      <c r="G17" s="140"/>
    </row>
    <row r="18" spans="2:8" x14ac:dyDescent="0.25">
      <c r="B18" s="150"/>
      <c r="C18" s="133" t="s">
        <v>99</v>
      </c>
      <c r="D18" s="115">
        <v>735000</v>
      </c>
      <c r="E18" s="115">
        <v>735000</v>
      </c>
      <c r="F18" s="116">
        <f t="shared" si="1"/>
        <v>0</v>
      </c>
      <c r="G18" s="140"/>
    </row>
    <row r="19" spans="2:8" x14ac:dyDescent="0.25">
      <c r="B19" s="150"/>
      <c r="C19" s="133" t="s">
        <v>92</v>
      </c>
      <c r="D19" s="115">
        <v>60000</v>
      </c>
      <c r="E19" s="115">
        <v>60000</v>
      </c>
      <c r="F19" s="116">
        <f t="shared" si="1"/>
        <v>0</v>
      </c>
      <c r="G19" s="140"/>
    </row>
    <row r="20" spans="2:8" x14ac:dyDescent="0.25">
      <c r="B20" s="150"/>
      <c r="C20" s="133" t="s">
        <v>100</v>
      </c>
      <c r="D20" s="115">
        <v>125000</v>
      </c>
      <c r="E20" s="115">
        <v>125000</v>
      </c>
      <c r="F20" s="116">
        <f t="shared" si="1"/>
        <v>0</v>
      </c>
      <c r="G20" s="140"/>
    </row>
    <row r="21" spans="2:8" x14ac:dyDescent="0.25">
      <c r="B21" s="150"/>
      <c r="C21" s="133" t="s">
        <v>101</v>
      </c>
      <c r="D21" s="115">
        <v>2254779</v>
      </c>
      <c r="E21" s="115">
        <v>2254779</v>
      </c>
      <c r="F21" s="116">
        <f t="shared" si="1"/>
        <v>0</v>
      </c>
      <c r="G21" s="140"/>
      <c r="H21" t="s">
        <v>109</v>
      </c>
    </row>
    <row r="22" spans="2:8" ht="15.75" thickBot="1" x14ac:dyDescent="0.3">
      <c r="B22" s="150"/>
      <c r="C22" s="133" t="s">
        <v>102</v>
      </c>
      <c r="D22" s="115">
        <v>5000</v>
      </c>
      <c r="E22" s="115">
        <v>5000</v>
      </c>
      <c r="F22" s="116">
        <f t="shared" si="1"/>
        <v>0</v>
      </c>
      <c r="G22" s="140"/>
      <c r="H22" t="s">
        <v>110</v>
      </c>
    </row>
    <row r="23" spans="2:8" ht="15.75" thickBot="1" x14ac:dyDescent="0.3">
      <c r="B23" s="151"/>
      <c r="C23" s="134" t="s">
        <v>88</v>
      </c>
      <c r="D23" s="136">
        <f>SUM(D15:D22)</f>
        <v>11179859</v>
      </c>
      <c r="E23" s="136">
        <f>SUM(E15:E22)</f>
        <v>11179859</v>
      </c>
      <c r="F23" s="137">
        <f t="shared" si="1"/>
        <v>0</v>
      </c>
      <c r="G23" s="143"/>
    </row>
    <row r="26" spans="2:8" x14ac:dyDescent="0.25">
      <c r="D26" s="176" t="s">
        <v>117</v>
      </c>
      <c r="E26" s="176"/>
      <c r="F26" s="176" t="s">
        <v>116</v>
      </c>
      <c r="G26" s="176"/>
    </row>
    <row r="27" spans="2:8" x14ac:dyDescent="0.25">
      <c r="C27" s="174" t="s">
        <v>81</v>
      </c>
      <c r="D27" s="174" t="s">
        <v>82</v>
      </c>
      <c r="E27" s="174" t="s">
        <v>83</v>
      </c>
      <c r="F27" s="175" t="s">
        <v>118</v>
      </c>
      <c r="G27" s="175" t="s">
        <v>119</v>
      </c>
    </row>
    <row r="28" spans="2:8" x14ac:dyDescent="0.25">
      <c r="B28" s="177" t="s">
        <v>96</v>
      </c>
      <c r="C28" s="179" t="s">
        <v>85</v>
      </c>
      <c r="D28" s="181">
        <f>D3</f>
        <v>15700000</v>
      </c>
      <c r="E28" s="182">
        <f>E3</f>
        <v>15700000</v>
      </c>
      <c r="F28" s="181">
        <v>16888801</v>
      </c>
      <c r="G28" s="181">
        <v>16888801</v>
      </c>
    </row>
    <row r="29" spans="2:8" x14ac:dyDescent="0.25">
      <c r="B29" s="177"/>
      <c r="C29" s="179" t="s">
        <v>86</v>
      </c>
      <c r="D29" s="181">
        <f t="shared" ref="D29:E29" si="2">D4</f>
        <v>5772004</v>
      </c>
      <c r="E29" s="181">
        <f t="shared" si="2"/>
        <v>5772004</v>
      </c>
      <c r="F29" s="181">
        <v>4817798</v>
      </c>
      <c r="G29" s="181">
        <v>12070113</v>
      </c>
    </row>
    <row r="30" spans="2:8" x14ac:dyDescent="0.25">
      <c r="B30" s="177"/>
      <c r="C30" s="179" t="s">
        <v>29</v>
      </c>
      <c r="D30" s="181">
        <f>D6</f>
        <v>1312061</v>
      </c>
      <c r="E30" s="181">
        <f>E6</f>
        <v>1312061</v>
      </c>
      <c r="F30" s="181">
        <v>1000000</v>
      </c>
      <c r="G30" s="181">
        <v>7500000</v>
      </c>
    </row>
    <row r="31" spans="2:8" x14ac:dyDescent="0.25">
      <c r="B31" s="177"/>
      <c r="C31" s="179" t="s">
        <v>92</v>
      </c>
      <c r="D31" s="181">
        <f>D7</f>
        <v>400000</v>
      </c>
      <c r="E31" s="181">
        <f>E7</f>
        <v>400000</v>
      </c>
      <c r="F31" s="181">
        <v>300000</v>
      </c>
      <c r="G31" s="181">
        <v>400000</v>
      </c>
    </row>
    <row r="32" spans="2:8" x14ac:dyDescent="0.25">
      <c r="B32" s="177"/>
      <c r="C32" s="180" t="s">
        <v>114</v>
      </c>
      <c r="D32" s="181">
        <f>SUM(D5,D8)</f>
        <v>4800000</v>
      </c>
      <c r="E32" s="181">
        <f>SUM(E5,E8)</f>
        <v>4750000</v>
      </c>
      <c r="F32" s="181">
        <v>1400000</v>
      </c>
      <c r="G32" s="181">
        <v>4800000</v>
      </c>
    </row>
    <row r="33" spans="2:7" x14ac:dyDescent="0.25">
      <c r="B33" s="177"/>
      <c r="C33" s="179" t="s">
        <v>87</v>
      </c>
      <c r="D33" s="181">
        <f>D9</f>
        <v>5242862</v>
      </c>
      <c r="E33" s="181">
        <f>E9</f>
        <v>5220000</v>
      </c>
      <c r="F33" s="181">
        <v>1600000</v>
      </c>
      <c r="G33" s="181">
        <v>7000000</v>
      </c>
    </row>
    <row r="34" spans="2:7" x14ac:dyDescent="0.25">
      <c r="B34" s="177"/>
      <c r="C34" s="179" t="s">
        <v>94</v>
      </c>
      <c r="D34" s="181">
        <f t="shared" ref="D34:E34" si="3">D10</f>
        <v>2000000</v>
      </c>
      <c r="E34" s="181">
        <f t="shared" si="3"/>
        <v>1814000</v>
      </c>
      <c r="F34" s="181">
        <v>1000000</v>
      </c>
      <c r="G34" s="181">
        <v>3500000</v>
      </c>
    </row>
    <row r="35" spans="2:7" x14ac:dyDescent="0.25">
      <c r="B35" s="177"/>
      <c r="C35" s="179" t="s">
        <v>33</v>
      </c>
      <c r="D35" s="181">
        <f t="shared" ref="D35:E35" si="4">D11</f>
        <v>4593214</v>
      </c>
      <c r="E35" s="181">
        <f t="shared" si="4"/>
        <v>4390000</v>
      </c>
      <c r="F35" s="181">
        <v>1599500</v>
      </c>
      <c r="G35" s="181">
        <v>6500000</v>
      </c>
    </row>
    <row r="36" spans="2:7" x14ac:dyDescent="0.25">
      <c r="B36" s="178" t="s">
        <v>97</v>
      </c>
      <c r="C36" s="179" t="s">
        <v>115</v>
      </c>
      <c r="D36" s="181">
        <f>D23</f>
        <v>11179859</v>
      </c>
      <c r="E36" s="181">
        <f>E23</f>
        <v>11179859</v>
      </c>
      <c r="F36" s="181">
        <v>5400000</v>
      </c>
      <c r="G36" s="181">
        <v>12000000</v>
      </c>
    </row>
    <row r="37" spans="2:7" x14ac:dyDescent="0.25">
      <c r="C37" s="179" t="s">
        <v>13</v>
      </c>
      <c r="D37" s="181">
        <f>SUM(D28:D36)</f>
        <v>51000000</v>
      </c>
      <c r="E37" s="181">
        <f>SUM(E28:E36)</f>
        <v>50537924</v>
      </c>
      <c r="F37" s="181">
        <f>SUM(F28:F36)</f>
        <v>34006099</v>
      </c>
      <c r="G37" s="181">
        <f>SUM(G28:G36)</f>
        <v>70658914</v>
      </c>
    </row>
  </sheetData>
  <mergeCells count="5">
    <mergeCell ref="B2:B12"/>
    <mergeCell ref="B14:B23"/>
    <mergeCell ref="F26:G26"/>
    <mergeCell ref="D26:E26"/>
    <mergeCell ref="B28:B35"/>
  </mergeCells>
  <pageMargins left="0.7" right="0.7" top="0.75" bottom="0.75" header="0.3" footer="0.3"/>
  <headerFooter>
    <oddHeader>&amp;L&amp;"Calibri"&amp;12&amp;K00B294 Proprietary&amp;1#_x000D_</oddHeader>
  </headerFooter>
  <ignoredErrors>
    <ignoredError sqref="D30 D32:E32" formula="1"/>
  </ignoredErrors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4565E-9C39-402E-86B9-054E26C9B57C}">
  <dimension ref="B2:T15"/>
  <sheetViews>
    <sheetView showGridLines="0" tabSelected="1" zoomScale="75" zoomScaleNormal="75" workbookViewId="0">
      <selection activeCell="J19" sqref="J19"/>
    </sheetView>
  </sheetViews>
  <sheetFormatPr defaultRowHeight="15" x14ac:dyDescent="0.25"/>
  <cols>
    <col min="2" max="2" width="26.42578125" bestFit="1" customWidth="1"/>
    <col min="3" max="3" width="15.42578125" bestFit="1" customWidth="1"/>
    <col min="4" max="4" width="16.28515625" customWidth="1"/>
    <col min="5" max="5" width="0.28515625" customWidth="1"/>
    <col min="6" max="6" width="15.42578125" bestFit="1" customWidth="1"/>
    <col min="7" max="7" width="12.140625" customWidth="1"/>
    <col min="8" max="8" width="17.140625" customWidth="1"/>
    <col min="9" max="9" width="0.140625" customWidth="1"/>
    <col min="10" max="10" width="15.42578125" bestFit="1" customWidth="1"/>
    <col min="11" max="11" width="12.140625" customWidth="1"/>
    <col min="12" max="12" width="17.140625" customWidth="1"/>
    <col min="13" max="13" width="0.140625" customWidth="1"/>
    <col min="14" max="14" width="15.42578125" bestFit="1" customWidth="1"/>
    <col min="15" max="15" width="12.140625" customWidth="1"/>
    <col min="16" max="16" width="17.140625" customWidth="1"/>
    <col min="17" max="17" width="0.140625" customWidth="1"/>
    <col min="18" max="18" width="15.42578125" bestFit="1" customWidth="1"/>
    <col min="19" max="19" width="12.140625" customWidth="1"/>
    <col min="20" max="20" width="17.140625" customWidth="1"/>
    <col min="21" max="21" width="15.140625" bestFit="1" customWidth="1"/>
  </cols>
  <sheetData>
    <row r="2" spans="2:20" ht="29.25" customHeight="1" x14ac:dyDescent="0.25">
      <c r="B2" s="183"/>
      <c r="C2" s="183"/>
      <c r="D2" s="183"/>
      <c r="E2" s="183"/>
      <c r="F2" s="184" t="s">
        <v>120</v>
      </c>
      <c r="G2" s="185"/>
      <c r="H2" s="186"/>
      <c r="I2" s="187"/>
      <c r="J2" s="184" t="s">
        <v>121</v>
      </c>
      <c r="K2" s="185"/>
      <c r="L2" s="186"/>
      <c r="M2" s="183"/>
      <c r="N2" s="188" t="s">
        <v>122</v>
      </c>
      <c r="O2" s="189"/>
      <c r="P2" s="190"/>
      <c r="R2" s="208" t="s">
        <v>83</v>
      </c>
      <c r="S2" s="209"/>
      <c r="T2" s="210"/>
    </row>
    <row r="3" spans="2:20" ht="36.75" customHeight="1" x14ac:dyDescent="0.25">
      <c r="B3" s="191" t="s">
        <v>123</v>
      </c>
      <c r="C3" s="192" t="s">
        <v>124</v>
      </c>
      <c r="D3" s="192" t="s">
        <v>125</v>
      </c>
      <c r="E3" s="193"/>
      <c r="F3" s="192" t="s">
        <v>126</v>
      </c>
      <c r="G3" s="192" t="s">
        <v>127</v>
      </c>
      <c r="H3" s="192" t="s">
        <v>125</v>
      </c>
      <c r="I3" s="194"/>
      <c r="J3" s="192" t="s">
        <v>126</v>
      </c>
      <c r="K3" s="192" t="s">
        <v>127</v>
      </c>
      <c r="L3" s="192" t="s">
        <v>125</v>
      </c>
      <c r="M3" s="195"/>
      <c r="N3" s="192" t="s">
        <v>126</v>
      </c>
      <c r="O3" s="192" t="s">
        <v>127</v>
      </c>
      <c r="P3" s="192" t="s">
        <v>125</v>
      </c>
      <c r="R3" s="192" t="s">
        <v>126</v>
      </c>
      <c r="S3" s="192" t="s">
        <v>127</v>
      </c>
      <c r="T3" s="192" t="s">
        <v>125</v>
      </c>
    </row>
    <row r="4" spans="2:20" x14ac:dyDescent="0.25">
      <c r="B4" s="196" t="s">
        <v>135</v>
      </c>
      <c r="C4" s="197">
        <v>1000000</v>
      </c>
      <c r="D4" s="197">
        <v>5040789.0644048415</v>
      </c>
      <c r="E4" s="198"/>
      <c r="F4" s="197">
        <v>1000000</v>
      </c>
      <c r="G4" s="199">
        <v>0</v>
      </c>
      <c r="H4" s="197">
        <v>5040789.0644048415</v>
      </c>
      <c r="I4" s="198"/>
      <c r="J4" s="197">
        <v>1172914.3259099026</v>
      </c>
      <c r="K4" s="199">
        <v>0.17291432590990258</v>
      </c>
      <c r="L4" s="197">
        <v>5723491.5044572558</v>
      </c>
      <c r="M4" s="183"/>
      <c r="N4" s="197">
        <v>1654588.7123287965</v>
      </c>
      <c r="O4" s="199">
        <v>0.65458871232879656</v>
      </c>
      <c r="P4" s="197">
        <v>7390785.6102872528</v>
      </c>
      <c r="R4" s="197">
        <v>1312061</v>
      </c>
      <c r="S4" s="199">
        <v>0.31206099999999998</v>
      </c>
      <c r="T4" s="197">
        <v>6239105.3469998669</v>
      </c>
    </row>
    <row r="5" spans="2:20" x14ac:dyDescent="0.25">
      <c r="B5" s="196" t="s">
        <v>108</v>
      </c>
      <c r="C5" s="197">
        <v>7775778</v>
      </c>
      <c r="D5" s="197">
        <v>80499957.11832428</v>
      </c>
      <c r="E5" s="198"/>
      <c r="F5" s="197">
        <v>8003662.6738821417</v>
      </c>
      <c r="G5" s="199">
        <v>2.9306993317214265E-2</v>
      </c>
      <c r="H5" s="197">
        <v>81804556.805221289</v>
      </c>
      <c r="I5" s="198"/>
      <c r="J5" s="197">
        <v>10781079.800402544</v>
      </c>
      <c r="K5" s="199">
        <v>0.38649531923397817</v>
      </c>
      <c r="L5" s="197">
        <v>94762614.331378147</v>
      </c>
      <c r="M5" s="183"/>
      <c r="N5" s="197">
        <v>12000000</v>
      </c>
      <c r="O5" s="199">
        <v>0.54325393549044221</v>
      </c>
      <c r="P5" s="197">
        <v>99028830.679674461</v>
      </c>
      <c r="R5" s="197">
        <v>11179859</v>
      </c>
      <c r="S5" s="199">
        <v>0.43778011666485334</v>
      </c>
      <c r="T5" s="197">
        <v>96240319.570657</v>
      </c>
    </row>
    <row r="6" spans="2:20" x14ac:dyDescent="0.25">
      <c r="B6" s="196" t="s">
        <v>128</v>
      </c>
      <c r="C6" s="197">
        <v>1840000</v>
      </c>
      <c r="D6" s="197">
        <v>15925915.704314221</v>
      </c>
      <c r="E6" s="198"/>
      <c r="F6" s="197">
        <v>1599500</v>
      </c>
      <c r="G6" s="199">
        <v>-0.13070652173913044</v>
      </c>
      <c r="H6" s="197">
        <v>14642130.239828272</v>
      </c>
      <c r="I6" s="198"/>
      <c r="J6" s="197">
        <v>3987918.0972265243</v>
      </c>
      <c r="K6" s="199">
        <v>1.167346791970937</v>
      </c>
      <c r="L6" s="197">
        <v>25331532.071219355</v>
      </c>
      <c r="M6" s="183"/>
      <c r="N6" s="197">
        <v>6500000</v>
      </c>
      <c r="O6" s="199">
        <v>2.5326086956521738</v>
      </c>
      <c r="P6" s="197">
        <v>33959534.839013599</v>
      </c>
      <c r="R6" s="197">
        <v>4390000</v>
      </c>
      <c r="S6" s="199">
        <v>1.3858695652173914</v>
      </c>
      <c r="T6" s="197">
        <v>26834433.479195889</v>
      </c>
    </row>
    <row r="7" spans="2:20" x14ac:dyDescent="0.25">
      <c r="B7" s="196" t="s">
        <v>129</v>
      </c>
      <c r="C7" s="197">
        <v>1220000</v>
      </c>
      <c r="D7" s="197">
        <v>3394246.7935979273</v>
      </c>
      <c r="E7" s="198"/>
      <c r="F7" s="197">
        <v>1000000</v>
      </c>
      <c r="G7" s="199">
        <v>-0.18032786885245902</v>
      </c>
      <c r="H7" s="197">
        <v>3357832.8692201264</v>
      </c>
      <c r="I7" s="198"/>
      <c r="J7" s="197">
        <v>1000000</v>
      </c>
      <c r="K7" s="199">
        <v>-0.18032786885245902</v>
      </c>
      <c r="L7" s="197">
        <v>3357832.8692201264</v>
      </c>
      <c r="M7" s="183"/>
      <c r="N7" s="197">
        <v>999999.99999999988</v>
      </c>
      <c r="O7" s="199">
        <v>-0.18032786885245911</v>
      </c>
      <c r="P7" s="197">
        <v>3357832.8692201264</v>
      </c>
      <c r="R7" s="197">
        <v>1814000</v>
      </c>
      <c r="S7" s="199">
        <v>0.48688524590163934</v>
      </c>
      <c r="T7" s="197">
        <v>3417585.3562156805</v>
      </c>
    </row>
    <row r="8" spans="2:20" x14ac:dyDescent="0.25">
      <c r="B8" s="196" t="s">
        <v>130</v>
      </c>
      <c r="C8" s="197">
        <v>4817798</v>
      </c>
      <c r="D8" s="197">
        <v>27455486.015820313</v>
      </c>
      <c r="E8" s="198"/>
      <c r="F8" s="197">
        <v>4817798</v>
      </c>
      <c r="G8" s="199">
        <v>0</v>
      </c>
      <c r="H8" s="197">
        <v>27455486.015820313</v>
      </c>
      <c r="I8" s="198"/>
      <c r="J8" s="197">
        <v>5609041.4509816822</v>
      </c>
      <c r="K8" s="199">
        <v>0.16423342177934447</v>
      </c>
      <c r="L8" s="197">
        <v>30539166.495960608</v>
      </c>
      <c r="M8" s="183"/>
      <c r="N8" s="197">
        <v>10772356.891532868</v>
      </c>
      <c r="O8" s="199">
        <v>1.2359503016799103</v>
      </c>
      <c r="P8" s="197">
        <v>48222823.851429246</v>
      </c>
      <c r="R8" s="197">
        <v>5772004</v>
      </c>
      <c r="S8" s="199">
        <v>0.19805853213439004</v>
      </c>
      <c r="T8" s="197">
        <v>31157583.060452946</v>
      </c>
    </row>
    <row r="9" spans="2:20" x14ac:dyDescent="0.25">
      <c r="B9" s="196" t="s">
        <v>131</v>
      </c>
      <c r="C9" s="197">
        <v>3540000</v>
      </c>
      <c r="D9" s="197">
        <v>39290778.509746693</v>
      </c>
      <c r="E9" s="198"/>
      <c r="F9" s="197">
        <v>3811839.4251255072</v>
      </c>
      <c r="G9" s="199">
        <v>7.6790798058052875E-2</v>
      </c>
      <c r="H9" s="197">
        <v>40889059.893896289</v>
      </c>
      <c r="I9" s="198"/>
      <c r="J9" s="197">
        <v>5062622.3862681137</v>
      </c>
      <c r="K9" s="199">
        <v>0.4301193181548344</v>
      </c>
      <c r="L9" s="197">
        <v>46723198.890398756</v>
      </c>
      <c r="M9" s="183"/>
      <c r="N9" s="197">
        <v>5686630.4364398532</v>
      </c>
      <c r="O9" s="199">
        <v>0.6063927786553257</v>
      </c>
      <c r="P9" s="197">
        <v>48883193.950172655</v>
      </c>
      <c r="R9" s="197">
        <v>5220000</v>
      </c>
      <c r="S9" s="199">
        <v>0.47457627118644069</v>
      </c>
      <c r="T9" s="197">
        <v>47308449.555722453</v>
      </c>
    </row>
    <row r="10" spans="2:20" x14ac:dyDescent="0.25">
      <c r="B10" s="196" t="s">
        <v>132</v>
      </c>
      <c r="C10" s="197">
        <v>400000</v>
      </c>
      <c r="D10" s="197">
        <v>32769965.884320233</v>
      </c>
      <c r="E10" s="198"/>
      <c r="F10" s="197">
        <v>400000</v>
      </c>
      <c r="G10" s="199">
        <v>0</v>
      </c>
      <c r="H10" s="197">
        <v>32769965.884320233</v>
      </c>
      <c r="I10" s="198"/>
      <c r="J10" s="197">
        <v>400000</v>
      </c>
      <c r="K10" s="199">
        <v>0</v>
      </c>
      <c r="L10" s="197">
        <v>32769965.884320233</v>
      </c>
      <c r="M10" s="183"/>
      <c r="N10" s="197">
        <v>400000</v>
      </c>
      <c r="O10" s="199">
        <v>0</v>
      </c>
      <c r="P10" s="197">
        <v>32769965.884320233</v>
      </c>
      <c r="R10" s="197">
        <v>400000</v>
      </c>
      <c r="S10" s="199">
        <v>0</v>
      </c>
      <c r="T10" s="197">
        <v>32769965.884320233</v>
      </c>
    </row>
    <row r="11" spans="2:20" x14ac:dyDescent="0.25">
      <c r="B11" s="196" t="s">
        <v>136</v>
      </c>
      <c r="C11" s="197">
        <v>2220000</v>
      </c>
      <c r="D11" s="197">
        <v>20698391.738152172</v>
      </c>
      <c r="E11" s="198"/>
      <c r="F11" s="197">
        <v>2180775.9009923507</v>
      </c>
      <c r="G11" s="199">
        <v>-1.7668513066508715E-2</v>
      </c>
      <c r="H11" s="197">
        <v>20478184.007513106</v>
      </c>
      <c r="I11" s="198"/>
      <c r="J11" s="197">
        <v>4800000</v>
      </c>
      <c r="K11" s="199">
        <v>1.1621621621621621</v>
      </c>
      <c r="L11" s="197">
        <v>32875287.531392161</v>
      </c>
      <c r="M11" s="183"/>
      <c r="N11" s="197">
        <v>4800000</v>
      </c>
      <c r="O11" s="199">
        <v>1.1621621621621621</v>
      </c>
      <c r="P11" s="197">
        <v>32875287.531392161</v>
      </c>
      <c r="R11" s="197">
        <v>4750000</v>
      </c>
      <c r="S11" s="199">
        <v>1.1396396396396395</v>
      </c>
      <c r="T11" s="197">
        <v>32669386.826718081</v>
      </c>
    </row>
    <row r="12" spans="2:20" x14ac:dyDescent="0.25">
      <c r="B12" s="196" t="s">
        <v>133</v>
      </c>
      <c r="C12" s="197">
        <v>16888801</v>
      </c>
      <c r="D12" s="197">
        <v>67034177.652868718</v>
      </c>
      <c r="E12" s="198"/>
      <c r="F12" s="197">
        <v>16888801</v>
      </c>
      <c r="G12" s="199">
        <v>0</v>
      </c>
      <c r="H12" s="197">
        <v>67034177.652868718</v>
      </c>
      <c r="I12" s="198"/>
      <c r="J12" s="197">
        <v>16888801</v>
      </c>
      <c r="K12" s="199">
        <v>0</v>
      </c>
      <c r="L12" s="197">
        <v>67034177.652868718</v>
      </c>
      <c r="M12" s="183"/>
      <c r="N12" s="197">
        <v>16888801</v>
      </c>
      <c r="O12" s="199">
        <v>0</v>
      </c>
      <c r="P12" s="197">
        <v>67034177.652868718</v>
      </c>
      <c r="R12" s="197">
        <v>15700000</v>
      </c>
      <c r="S12" s="199">
        <v>-7.0389899200067552E-2</v>
      </c>
      <c r="T12" s="197">
        <v>63695224.07626316</v>
      </c>
    </row>
    <row r="13" spans="2:20" ht="23.25" customHeight="1" x14ac:dyDescent="0.25">
      <c r="B13" s="200" t="s">
        <v>134</v>
      </c>
      <c r="C13" s="201">
        <f>SUM(C4:C12)</f>
        <v>39702377</v>
      </c>
      <c r="D13" s="202">
        <f>SUM(D4:D12)</f>
        <v>292109708.48154938</v>
      </c>
      <c r="E13" s="203"/>
      <c r="F13" s="201">
        <f>SUM(F4:F12)</f>
        <v>39702377</v>
      </c>
      <c r="G13" s="204">
        <f>(F13-$C$13)/$C$13</f>
        <v>0</v>
      </c>
      <c r="H13" s="202">
        <f>SUM(H4:H12)</f>
        <v>293472182.43309319</v>
      </c>
      <c r="I13" s="203"/>
      <c r="J13" s="201">
        <f>SUM(J4:J12)</f>
        <v>49702377.060788766</v>
      </c>
      <c r="K13" s="204">
        <f>(J13-$C$13)/$C$13</f>
        <v>0.25187408957374935</v>
      </c>
      <c r="L13" s="202">
        <f>SUM(L4:L12)</f>
        <v>339117267.23121536</v>
      </c>
      <c r="M13" s="205"/>
      <c r="N13" s="201">
        <f>SUM(N4:N12)</f>
        <v>59702377.040301517</v>
      </c>
      <c r="O13" s="204">
        <f>(N13-$C$13)/$C$13</f>
        <v>0.50374817710036646</v>
      </c>
      <c r="P13" s="202">
        <f>SUM(P4:P12)</f>
        <v>373522432.86837852</v>
      </c>
      <c r="Q13" s="21"/>
      <c r="R13" s="201">
        <f>SUM(R4:R12)</f>
        <v>50537924</v>
      </c>
      <c r="S13" s="204">
        <f>(R13-$C$13)/$C$13</f>
        <v>0.27291935190681404</v>
      </c>
      <c r="T13" s="202">
        <f>SUM(T4:T12)</f>
        <v>340332053.15654528</v>
      </c>
    </row>
    <row r="14" spans="2:20" x14ac:dyDescent="0.25">
      <c r="B14" s="206"/>
      <c r="C14" s="207"/>
      <c r="D14" s="207"/>
    </row>
    <row r="15" spans="2:20" x14ac:dyDescent="0.25">
      <c r="B15" s="211" t="s">
        <v>137</v>
      </c>
      <c r="C15" s="211"/>
    </row>
  </sheetData>
  <mergeCells count="5">
    <mergeCell ref="F2:H2"/>
    <mergeCell ref="J2:L2"/>
    <mergeCell ref="N2:P2"/>
    <mergeCell ref="R2:T2"/>
    <mergeCell ref="B15:C15"/>
  </mergeCells>
  <conditionalFormatting sqref="G4:G12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K4:K12">
    <cfRule type="cellIs" dxfId="5" priority="5" operator="lessThan">
      <formula>0</formula>
    </cfRule>
    <cfRule type="cellIs" dxfId="4" priority="6" operator="greaterThan">
      <formula>0</formula>
    </cfRule>
  </conditionalFormatting>
  <conditionalFormatting sqref="O4:O12">
    <cfRule type="cellIs" dxfId="3" priority="3" operator="lessThan">
      <formula>0</formula>
    </cfRule>
    <cfRule type="cellIs" dxfId="2" priority="4" operator="greaterThan">
      <formula>0</formula>
    </cfRule>
  </conditionalFormatting>
  <conditionalFormatting sqref="S4:S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ignoredErrors>
    <ignoredError sqref="K13 G13 O13 S1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79998168889431442"/>
  </sheetPr>
  <dimension ref="B2:AZ41"/>
  <sheetViews>
    <sheetView showGridLines="0" zoomScale="70" zoomScaleNormal="70" workbookViewId="0">
      <pane xSplit="3" ySplit="4" topLeftCell="D5" activePane="bottomRight" state="frozen"/>
      <selection pane="topRight" activeCell="I27" sqref="I27"/>
      <selection pane="bottomLeft" activeCell="I27" sqref="I27"/>
      <selection pane="bottomRight" activeCell="C10" sqref="C10"/>
    </sheetView>
  </sheetViews>
  <sheetFormatPr defaultRowHeight="15" x14ac:dyDescent="0.25"/>
  <cols>
    <col min="1" max="1" width="1.85546875" customWidth="1"/>
    <col min="2" max="2" width="14.42578125" customWidth="1"/>
    <col min="3" max="3" width="48.28515625" bestFit="1" customWidth="1"/>
    <col min="4" max="4" width="10.42578125" bestFit="1" customWidth="1"/>
    <col min="5" max="6" width="11.42578125" bestFit="1" customWidth="1"/>
    <col min="7" max="7" width="10.42578125" bestFit="1" customWidth="1"/>
    <col min="8" max="8" width="15.5703125" customWidth="1"/>
    <col min="9" max="9" width="22.5703125" customWidth="1"/>
    <col min="10" max="10" width="1.85546875" customWidth="1"/>
    <col min="11" max="11" width="10.42578125" bestFit="1" customWidth="1"/>
    <col min="12" max="13" width="11.42578125" bestFit="1" customWidth="1"/>
    <col min="14" max="14" width="10.42578125" bestFit="1" customWidth="1"/>
    <col min="15" max="15" width="12.85546875" customWidth="1"/>
    <col min="16" max="16" width="22.5703125" customWidth="1"/>
    <col min="17" max="17" width="1.85546875" customWidth="1"/>
    <col min="18" max="21" width="10.140625" customWidth="1"/>
    <col min="22" max="22" width="11.140625" customWidth="1"/>
    <col min="23" max="23" width="1.85546875" customWidth="1"/>
    <col min="24" max="24" width="14.42578125" customWidth="1"/>
    <col min="25" max="25" width="12" customWidth="1"/>
    <col min="26" max="26" width="11.42578125" bestFit="1" customWidth="1"/>
    <col min="27" max="27" width="7.42578125" customWidth="1"/>
    <col min="28" max="28" width="1.85546875" customWidth="1"/>
    <col min="29" max="29" width="8.85546875" hidden="1" customWidth="1"/>
    <col min="30" max="30" width="13.5703125" hidden="1" customWidth="1"/>
    <col min="31" max="31" width="10.5703125" hidden="1" customWidth="1"/>
    <col min="32" max="32" width="11.140625" hidden="1" customWidth="1"/>
    <col min="33" max="33" width="1.5703125" hidden="1" customWidth="1"/>
    <col min="34" max="34" width="7.140625" style="1" hidden="1" customWidth="1"/>
    <col min="35" max="35" width="1.5703125" hidden="1" customWidth="1"/>
    <col min="36" max="39" width="7.42578125" hidden="1" customWidth="1"/>
    <col min="40" max="40" width="10.5703125" hidden="1" customWidth="1"/>
    <col min="41" max="41" width="1.5703125" hidden="1" customWidth="1"/>
    <col min="42" max="45" width="7.42578125" hidden="1" customWidth="1"/>
    <col min="46" max="46" width="10.5703125" hidden="1" customWidth="1"/>
    <col min="47" max="47" width="1.42578125" hidden="1" customWidth="1"/>
    <col min="48" max="51" width="7.42578125" hidden="1" customWidth="1"/>
    <col min="52" max="52" width="11.85546875" hidden="1" customWidth="1"/>
  </cols>
  <sheetData>
    <row r="2" spans="2:52" s="69" customFormat="1" ht="17.45" customHeight="1" x14ac:dyDescent="0.25">
      <c r="B2" s="152" t="s">
        <v>0</v>
      </c>
      <c r="C2" s="159" t="s">
        <v>1</v>
      </c>
      <c r="D2" s="152" t="s">
        <v>70</v>
      </c>
      <c r="E2" s="152"/>
      <c r="F2" s="152"/>
      <c r="G2" s="152"/>
      <c r="H2" s="152"/>
      <c r="I2" s="152"/>
      <c r="K2" s="152" t="s">
        <v>2</v>
      </c>
      <c r="L2" s="152"/>
      <c r="M2" s="152"/>
      <c r="N2" s="152"/>
      <c r="O2" s="152"/>
      <c r="P2" s="152"/>
      <c r="R2" s="160" t="s">
        <v>3</v>
      </c>
      <c r="S2" s="160"/>
      <c r="T2" s="160"/>
      <c r="U2" s="160"/>
      <c r="V2" s="160"/>
      <c r="X2" s="153" t="s">
        <v>4</v>
      </c>
      <c r="Y2" s="154"/>
      <c r="Z2" s="154"/>
      <c r="AA2" s="155"/>
      <c r="AC2" s="156" t="s">
        <v>5</v>
      </c>
      <c r="AD2" s="156"/>
      <c r="AE2" s="156"/>
      <c r="AF2" s="156"/>
      <c r="AH2" s="156" t="s">
        <v>6</v>
      </c>
      <c r="AI2" s="156"/>
      <c r="AJ2" s="156"/>
      <c r="AK2" s="156"/>
      <c r="AL2" s="156"/>
      <c r="AM2" s="156"/>
      <c r="AN2" s="156"/>
      <c r="AO2" s="156"/>
      <c r="AP2" s="156"/>
      <c r="AQ2" s="156"/>
      <c r="AR2" s="156"/>
      <c r="AS2" s="156"/>
      <c r="AT2" s="156"/>
      <c r="AU2" s="156"/>
      <c r="AV2" s="156"/>
      <c r="AW2" s="156"/>
      <c r="AX2" s="156"/>
      <c r="AY2" s="156"/>
      <c r="AZ2" s="156"/>
    </row>
    <row r="3" spans="2:52" s="69" customFormat="1" ht="17.45" customHeight="1" x14ac:dyDescent="0.25">
      <c r="B3" s="152"/>
      <c r="C3" s="159"/>
      <c r="D3" s="152" t="s">
        <v>7</v>
      </c>
      <c r="E3" s="152" t="s">
        <v>8</v>
      </c>
      <c r="F3" s="152" t="s">
        <v>9</v>
      </c>
      <c r="G3" s="152" t="s">
        <v>10</v>
      </c>
      <c r="H3" s="152" t="s">
        <v>11</v>
      </c>
      <c r="I3" s="152" t="s">
        <v>12</v>
      </c>
      <c r="K3" s="152" t="s">
        <v>7</v>
      </c>
      <c r="L3" s="152" t="s">
        <v>8</v>
      </c>
      <c r="M3" s="152" t="s">
        <v>9</v>
      </c>
      <c r="N3" s="152" t="s">
        <v>10</v>
      </c>
      <c r="O3" s="152" t="s">
        <v>11</v>
      </c>
      <c r="P3" s="152" t="s">
        <v>12</v>
      </c>
      <c r="R3" s="152" t="s">
        <v>7</v>
      </c>
      <c r="S3" s="152" t="s">
        <v>8</v>
      </c>
      <c r="T3" s="152" t="s">
        <v>9</v>
      </c>
      <c r="U3" s="152" t="s">
        <v>10</v>
      </c>
      <c r="V3" s="152" t="s">
        <v>13</v>
      </c>
      <c r="X3" s="152" t="s">
        <v>14</v>
      </c>
      <c r="Y3" s="152" t="s">
        <v>15</v>
      </c>
      <c r="Z3" s="152" t="s">
        <v>13</v>
      </c>
      <c r="AA3" s="152" t="s">
        <v>16</v>
      </c>
      <c r="AC3" s="156" t="s">
        <v>17</v>
      </c>
      <c r="AD3" s="158" t="s">
        <v>18</v>
      </c>
      <c r="AE3" s="158" t="s">
        <v>19</v>
      </c>
      <c r="AF3" s="158" t="s">
        <v>20</v>
      </c>
      <c r="AH3" s="157" t="s">
        <v>21</v>
      </c>
      <c r="AI3" s="70"/>
      <c r="AJ3" s="156" t="s">
        <v>22</v>
      </c>
      <c r="AK3" s="156"/>
      <c r="AL3" s="156"/>
      <c r="AM3" s="156"/>
      <c r="AN3" s="156"/>
      <c r="AO3" s="70"/>
      <c r="AP3" s="156" t="s">
        <v>23</v>
      </c>
      <c r="AQ3" s="156"/>
      <c r="AR3" s="156"/>
      <c r="AS3" s="156"/>
      <c r="AT3" s="156"/>
      <c r="AV3" s="156" t="s">
        <v>24</v>
      </c>
      <c r="AW3" s="156"/>
      <c r="AX3" s="156"/>
      <c r="AY3" s="156"/>
      <c r="AZ3" s="156"/>
    </row>
    <row r="4" spans="2:52" s="69" customFormat="1" x14ac:dyDescent="0.25">
      <c r="B4" s="152"/>
      <c r="C4" s="159"/>
      <c r="D4" s="152"/>
      <c r="E4" s="152"/>
      <c r="F4" s="152"/>
      <c r="G4" s="152"/>
      <c r="H4" s="152"/>
      <c r="I4" s="152"/>
      <c r="K4" s="152"/>
      <c r="L4" s="152"/>
      <c r="M4" s="152"/>
      <c r="N4" s="152"/>
      <c r="O4" s="152"/>
      <c r="P4" s="152"/>
      <c r="R4" s="152"/>
      <c r="S4" s="152"/>
      <c r="T4" s="152"/>
      <c r="U4" s="152"/>
      <c r="V4" s="152"/>
      <c r="X4" s="152"/>
      <c r="Y4" s="152"/>
      <c r="Z4" s="152"/>
      <c r="AA4" s="152"/>
      <c r="AC4" s="156"/>
      <c r="AD4" s="158"/>
      <c r="AE4" s="158"/>
      <c r="AF4" s="158"/>
      <c r="AH4" s="157"/>
      <c r="AJ4" s="77" t="s">
        <v>7</v>
      </c>
      <c r="AK4" s="77" t="s">
        <v>8</v>
      </c>
      <c r="AL4" s="77" t="s">
        <v>9</v>
      </c>
      <c r="AM4" s="77" t="s">
        <v>10</v>
      </c>
      <c r="AN4" s="77" t="s">
        <v>11</v>
      </c>
      <c r="AP4" s="77" t="s">
        <v>7</v>
      </c>
      <c r="AQ4" s="77" t="s">
        <v>8</v>
      </c>
      <c r="AR4" s="77" t="s">
        <v>9</v>
      </c>
      <c r="AS4" s="77" t="s">
        <v>10</v>
      </c>
      <c r="AT4" s="77" t="s">
        <v>11</v>
      </c>
      <c r="AV4" s="77" t="s">
        <v>7</v>
      </c>
      <c r="AW4" s="77" t="s">
        <v>8</v>
      </c>
      <c r="AX4" s="77" t="s">
        <v>9</v>
      </c>
      <c r="AY4" s="77" t="s">
        <v>10</v>
      </c>
      <c r="AZ4" s="77" t="s">
        <v>11</v>
      </c>
    </row>
    <row r="5" spans="2:52" s="54" customFormat="1" ht="15" customHeight="1" x14ac:dyDescent="0.25">
      <c r="B5" s="79" t="s">
        <v>25</v>
      </c>
      <c r="C5" s="80" t="s">
        <v>26</v>
      </c>
      <c r="D5" s="78">
        <v>0</v>
      </c>
      <c r="E5" s="78">
        <v>7850000</v>
      </c>
      <c r="F5" s="78">
        <v>7850000</v>
      </c>
      <c r="G5" s="78">
        <v>0</v>
      </c>
      <c r="H5" s="78">
        <f>SUM(D5:G5)</f>
        <v>15700000</v>
      </c>
      <c r="I5" s="78">
        <f>H5/4</f>
        <v>3925000</v>
      </c>
      <c r="K5" s="78">
        <f>D5</f>
        <v>0</v>
      </c>
      <c r="L5" s="78">
        <f t="shared" ref="L5:L9" si="0">E5</f>
        <v>7850000</v>
      </c>
      <c r="M5" s="78">
        <f t="shared" ref="M5:M9" si="1">F5</f>
        <v>7850000</v>
      </c>
      <c r="N5" s="78">
        <f t="shared" ref="N5:N9" si="2">G5</f>
        <v>0</v>
      </c>
      <c r="O5" s="78">
        <f t="shared" ref="O5:O9" si="3">H5</f>
        <v>15700000</v>
      </c>
      <c r="P5" s="78">
        <f>O5/4</f>
        <v>3925000</v>
      </c>
      <c r="R5" s="78">
        <f>D5-K5</f>
        <v>0</v>
      </c>
      <c r="S5" s="78">
        <f t="shared" ref="S5:U6" si="4">E5-L5</f>
        <v>0</v>
      </c>
      <c r="T5" s="78">
        <f t="shared" si="4"/>
        <v>0</v>
      </c>
      <c r="U5" s="78">
        <f t="shared" si="4"/>
        <v>0</v>
      </c>
      <c r="V5" s="78">
        <f>SUM(R5:U5)</f>
        <v>0</v>
      </c>
      <c r="X5" s="78">
        <f>O5</f>
        <v>15700000</v>
      </c>
      <c r="Y5" s="78">
        <f>V5</f>
        <v>0</v>
      </c>
      <c r="Z5" s="78">
        <f>SUM(X5:Y5)</f>
        <v>15700000</v>
      </c>
      <c r="AA5" s="78" t="b">
        <f>EXACT(Z5,H5)</f>
        <v>1</v>
      </c>
      <c r="AC5" s="74"/>
      <c r="AD5" s="75"/>
      <c r="AE5" s="75"/>
      <c r="AF5" s="75">
        <f>AE5-AD5</f>
        <v>0</v>
      </c>
      <c r="AH5" s="76"/>
      <c r="AJ5" s="75"/>
      <c r="AK5" s="75"/>
      <c r="AL5" s="75"/>
      <c r="AM5" s="75"/>
      <c r="AN5" s="75">
        <f>SUM(AJ5:AM5)</f>
        <v>0</v>
      </c>
      <c r="AP5" s="75"/>
      <c r="AQ5" s="75"/>
      <c r="AR5" s="75"/>
      <c r="AS5" s="75"/>
      <c r="AT5" s="75">
        <f>SUM(AP5:AS5)</f>
        <v>0</v>
      </c>
      <c r="AV5" s="75">
        <f t="shared" ref="AV5:AZ6" si="5">AP5-AJ5</f>
        <v>0</v>
      </c>
      <c r="AW5" s="75">
        <f t="shared" si="5"/>
        <v>0</v>
      </c>
      <c r="AX5" s="75">
        <f t="shared" si="5"/>
        <v>0</v>
      </c>
      <c r="AY5" s="75">
        <f t="shared" si="5"/>
        <v>0</v>
      </c>
      <c r="AZ5" s="75">
        <f t="shared" si="5"/>
        <v>0</v>
      </c>
    </row>
    <row r="6" spans="2:52" s="54" customFormat="1" ht="15" customHeight="1" x14ac:dyDescent="0.25">
      <c r="B6" s="28" t="s">
        <v>25</v>
      </c>
      <c r="C6" s="36" t="s">
        <v>27</v>
      </c>
      <c r="D6" s="37">
        <v>0</v>
      </c>
      <c r="E6" s="37">
        <v>2886002</v>
      </c>
      <c r="F6" s="37">
        <v>2886002</v>
      </c>
      <c r="G6" s="37">
        <v>0</v>
      </c>
      <c r="H6" s="78">
        <f>SUM(D6:G6)</f>
        <v>5772004</v>
      </c>
      <c r="I6" s="37">
        <f t="shared" ref="I6:I25" si="6">H6/4</f>
        <v>1443001</v>
      </c>
      <c r="K6" s="37">
        <v>0</v>
      </c>
      <c r="L6" s="37">
        <v>2886002</v>
      </c>
      <c r="M6" s="37">
        <v>2886002</v>
      </c>
      <c r="N6" s="37">
        <v>0</v>
      </c>
      <c r="O6" s="37">
        <f t="shared" si="3"/>
        <v>5772004</v>
      </c>
      <c r="P6" s="37">
        <f t="shared" ref="P6:P25" si="7">O6/4</f>
        <v>1443001</v>
      </c>
      <c r="R6" s="78">
        <f>D6-K6</f>
        <v>0</v>
      </c>
      <c r="S6" s="78">
        <f t="shared" si="4"/>
        <v>0</v>
      </c>
      <c r="T6" s="78">
        <f t="shared" si="4"/>
        <v>0</v>
      </c>
      <c r="U6" s="78">
        <f t="shared" si="4"/>
        <v>0</v>
      </c>
      <c r="V6" s="37">
        <f t="shared" ref="V6:V25" si="8">SUM(R6:U6)</f>
        <v>0</v>
      </c>
      <c r="X6" s="37">
        <f t="shared" ref="X6:X25" si="9">O6</f>
        <v>5772004</v>
      </c>
      <c r="Y6" s="37">
        <f t="shared" ref="Y6:Y24" si="10">V6</f>
        <v>0</v>
      </c>
      <c r="Z6" s="37">
        <f t="shared" ref="Z6:Z25" si="11">SUM(X6:Y6)</f>
        <v>5772004</v>
      </c>
      <c r="AA6" s="37" t="b">
        <f t="shared" ref="AA6:AA25" si="12">EXACT(Z6,H6)</f>
        <v>1</v>
      </c>
      <c r="AC6" s="38"/>
      <c r="AD6" s="39"/>
      <c r="AE6" s="39"/>
      <c r="AF6" s="39">
        <f>AE6-AD6</f>
        <v>0</v>
      </c>
      <c r="AH6" s="40"/>
      <c r="AJ6" s="39"/>
      <c r="AK6" s="39"/>
      <c r="AL6" s="39"/>
      <c r="AM6" s="39"/>
      <c r="AN6" s="39">
        <f>SUM(AJ6:AM6)</f>
        <v>0</v>
      </c>
      <c r="AP6" s="39"/>
      <c r="AQ6" s="39"/>
      <c r="AR6" s="39"/>
      <c r="AS6" s="39"/>
      <c r="AT6" s="39">
        <f>SUM(AP6:AS6)</f>
        <v>0</v>
      </c>
      <c r="AV6" s="39">
        <f t="shared" si="5"/>
        <v>0</v>
      </c>
      <c r="AW6" s="39">
        <f t="shared" si="5"/>
        <v>0</v>
      </c>
      <c r="AX6" s="39">
        <f t="shared" si="5"/>
        <v>0</v>
      </c>
      <c r="AY6" s="39">
        <f t="shared" si="5"/>
        <v>0</v>
      </c>
      <c r="AZ6" s="39">
        <f t="shared" si="5"/>
        <v>0</v>
      </c>
    </row>
    <row r="7" spans="2:52" s="54" customFormat="1" ht="15" customHeight="1" x14ac:dyDescent="0.25">
      <c r="B7" s="28" t="s">
        <v>25</v>
      </c>
      <c r="C7" s="36" t="s">
        <v>71</v>
      </c>
      <c r="D7" s="37">
        <v>0</v>
      </c>
      <c r="E7" s="37">
        <v>575000</v>
      </c>
      <c r="F7" s="37">
        <v>575000</v>
      </c>
      <c r="G7" s="37">
        <v>0</v>
      </c>
      <c r="H7" s="37">
        <f t="shared" ref="H7:H24" si="13">SUM(D7:G7)</f>
        <v>1150000</v>
      </c>
      <c r="I7" s="37">
        <f t="shared" si="6"/>
        <v>287500</v>
      </c>
      <c r="K7" s="37">
        <f t="shared" ref="K7:K9" si="14">D7</f>
        <v>0</v>
      </c>
      <c r="L7" s="37">
        <f t="shared" si="0"/>
        <v>575000</v>
      </c>
      <c r="M7" s="37">
        <f t="shared" si="1"/>
        <v>575000</v>
      </c>
      <c r="N7" s="37">
        <f t="shared" si="2"/>
        <v>0</v>
      </c>
      <c r="O7" s="37">
        <f t="shared" si="3"/>
        <v>1150000</v>
      </c>
      <c r="P7" s="37">
        <f t="shared" si="7"/>
        <v>287500</v>
      </c>
      <c r="R7" s="37">
        <f t="shared" ref="R7:R10" si="15">D7-K7</f>
        <v>0</v>
      </c>
      <c r="S7" s="37">
        <f t="shared" ref="S7:S10" si="16">E7-L7</f>
        <v>0</v>
      </c>
      <c r="T7" s="37">
        <f t="shared" ref="T7:T10" si="17">F7-M7</f>
        <v>0</v>
      </c>
      <c r="U7" s="37">
        <f t="shared" ref="U7:U10" si="18">G7-N7</f>
        <v>0</v>
      </c>
      <c r="V7" s="37">
        <f t="shared" si="8"/>
        <v>0</v>
      </c>
      <c r="X7" s="37">
        <f t="shared" si="9"/>
        <v>1150000</v>
      </c>
      <c r="Y7" s="37">
        <f t="shared" si="10"/>
        <v>0</v>
      </c>
      <c r="Z7" s="37">
        <f t="shared" si="11"/>
        <v>1150000</v>
      </c>
      <c r="AA7" s="37" t="b">
        <f t="shared" si="12"/>
        <v>1</v>
      </c>
      <c r="AC7" s="38"/>
      <c r="AD7" s="39"/>
      <c r="AE7" s="39"/>
      <c r="AF7" s="39">
        <f t="shared" ref="AF7:AF11" si="19">AE7-AD7</f>
        <v>0</v>
      </c>
      <c r="AH7" s="40"/>
      <c r="AJ7" s="39"/>
      <c r="AK7" s="39"/>
      <c r="AL7" s="39"/>
      <c r="AM7" s="39"/>
      <c r="AN7" s="39">
        <f t="shared" ref="AN7:AN11" si="20">SUM(AJ7:AM7)</f>
        <v>0</v>
      </c>
      <c r="AP7" s="39"/>
      <c r="AQ7" s="39"/>
      <c r="AR7" s="39"/>
      <c r="AS7" s="39"/>
      <c r="AT7" s="39">
        <f t="shared" ref="AT7:AT11" si="21">SUM(AP7:AS7)</f>
        <v>0</v>
      </c>
      <c r="AV7" s="39">
        <f t="shared" ref="AV7:AV11" si="22">AP7-AJ7</f>
        <v>0</v>
      </c>
      <c r="AW7" s="39">
        <f t="shared" ref="AW7:AW11" si="23">AQ7-AK7</f>
        <v>0</v>
      </c>
      <c r="AX7" s="39">
        <f t="shared" ref="AX7:AX11" si="24">AR7-AL7</f>
        <v>0</v>
      </c>
      <c r="AY7" s="39">
        <f t="shared" ref="AY7:AY11" si="25">AS7-AM7</f>
        <v>0</v>
      </c>
      <c r="AZ7" s="39">
        <f t="shared" ref="AZ7:AZ11" si="26">AT7-AN7</f>
        <v>0</v>
      </c>
    </row>
    <row r="8" spans="2:52" s="54" customFormat="1" ht="15" customHeight="1" x14ac:dyDescent="0.25">
      <c r="B8" s="28" t="s">
        <v>25</v>
      </c>
      <c r="C8" s="36" t="s">
        <v>29</v>
      </c>
      <c r="D8" s="37">
        <v>131206.1</v>
      </c>
      <c r="E8" s="37">
        <v>524824.4</v>
      </c>
      <c r="F8" s="37">
        <v>524824.4</v>
      </c>
      <c r="G8" s="37">
        <v>131206.1</v>
      </c>
      <c r="H8" s="37">
        <f t="shared" si="13"/>
        <v>1312061</v>
      </c>
      <c r="I8" s="37">
        <f t="shared" si="6"/>
        <v>328015.25</v>
      </c>
      <c r="K8" s="37">
        <f t="shared" si="14"/>
        <v>131206.1</v>
      </c>
      <c r="L8" s="37">
        <f t="shared" si="0"/>
        <v>524824.4</v>
      </c>
      <c r="M8" s="37">
        <f t="shared" si="1"/>
        <v>524824.4</v>
      </c>
      <c r="N8" s="37">
        <f t="shared" si="2"/>
        <v>131206.1</v>
      </c>
      <c r="O8" s="37">
        <f t="shared" si="3"/>
        <v>1312061</v>
      </c>
      <c r="P8" s="37">
        <f t="shared" si="7"/>
        <v>328015.25</v>
      </c>
      <c r="R8" s="37">
        <f t="shared" si="15"/>
        <v>0</v>
      </c>
      <c r="S8" s="37">
        <f t="shared" si="16"/>
        <v>0</v>
      </c>
      <c r="T8" s="37">
        <f t="shared" si="17"/>
        <v>0</v>
      </c>
      <c r="U8" s="37">
        <f t="shared" si="18"/>
        <v>0</v>
      </c>
      <c r="V8" s="37">
        <f t="shared" si="8"/>
        <v>0</v>
      </c>
      <c r="X8" s="37">
        <f t="shared" si="9"/>
        <v>1312061</v>
      </c>
      <c r="Y8" s="37">
        <f t="shared" si="10"/>
        <v>0</v>
      </c>
      <c r="Z8" s="37">
        <f t="shared" si="11"/>
        <v>1312061</v>
      </c>
      <c r="AA8" s="37" t="b">
        <f t="shared" si="12"/>
        <v>1</v>
      </c>
      <c r="AC8" s="38"/>
      <c r="AD8" s="39"/>
      <c r="AE8" s="39"/>
      <c r="AF8" s="39">
        <f t="shared" si="19"/>
        <v>0</v>
      </c>
      <c r="AH8" s="40"/>
      <c r="AJ8" s="39"/>
      <c r="AK8" s="39"/>
      <c r="AL8" s="39"/>
      <c r="AM8" s="39"/>
      <c r="AN8" s="39">
        <f t="shared" si="20"/>
        <v>0</v>
      </c>
      <c r="AP8" s="39"/>
      <c r="AQ8" s="39"/>
      <c r="AR8" s="39"/>
      <c r="AS8" s="39"/>
      <c r="AT8" s="39">
        <f t="shared" si="21"/>
        <v>0</v>
      </c>
      <c r="AV8" s="39">
        <f t="shared" si="22"/>
        <v>0</v>
      </c>
      <c r="AW8" s="39">
        <f t="shared" si="23"/>
        <v>0</v>
      </c>
      <c r="AX8" s="39">
        <f t="shared" si="24"/>
        <v>0</v>
      </c>
      <c r="AY8" s="39">
        <f t="shared" si="25"/>
        <v>0</v>
      </c>
      <c r="AZ8" s="39">
        <f t="shared" si="26"/>
        <v>0</v>
      </c>
    </row>
    <row r="9" spans="2:52" s="54" customFormat="1" ht="15" customHeight="1" x14ac:dyDescent="0.25">
      <c r="B9" s="28" t="s">
        <v>25</v>
      </c>
      <c r="C9" s="36" t="s">
        <v>30</v>
      </c>
      <c r="D9" s="37">
        <v>40000</v>
      </c>
      <c r="E9" s="37">
        <v>160000</v>
      </c>
      <c r="F9" s="37">
        <v>160000</v>
      </c>
      <c r="G9" s="37">
        <v>40000</v>
      </c>
      <c r="H9" s="37">
        <f t="shared" si="13"/>
        <v>400000</v>
      </c>
      <c r="I9" s="37">
        <f t="shared" si="6"/>
        <v>100000</v>
      </c>
      <c r="K9" s="37">
        <f t="shared" si="14"/>
        <v>40000</v>
      </c>
      <c r="L9" s="37">
        <f t="shared" si="0"/>
        <v>160000</v>
      </c>
      <c r="M9" s="37">
        <f t="shared" si="1"/>
        <v>160000</v>
      </c>
      <c r="N9" s="37">
        <f t="shared" si="2"/>
        <v>40000</v>
      </c>
      <c r="O9" s="37">
        <f t="shared" si="3"/>
        <v>400000</v>
      </c>
      <c r="P9" s="37">
        <f t="shared" si="7"/>
        <v>100000</v>
      </c>
      <c r="R9" s="37">
        <f t="shared" si="15"/>
        <v>0</v>
      </c>
      <c r="S9" s="37">
        <f t="shared" si="16"/>
        <v>0</v>
      </c>
      <c r="T9" s="37">
        <f t="shared" si="17"/>
        <v>0</v>
      </c>
      <c r="U9" s="37">
        <f t="shared" si="18"/>
        <v>0</v>
      </c>
      <c r="V9" s="37">
        <f t="shared" si="8"/>
        <v>0</v>
      </c>
      <c r="X9" s="37">
        <f t="shared" si="9"/>
        <v>400000</v>
      </c>
      <c r="Y9" s="37">
        <f t="shared" si="10"/>
        <v>0</v>
      </c>
      <c r="Z9" s="37">
        <f t="shared" si="11"/>
        <v>400000</v>
      </c>
      <c r="AA9" s="37" t="b">
        <f t="shared" si="12"/>
        <v>1</v>
      </c>
      <c r="AC9" s="38"/>
      <c r="AD9" s="39"/>
      <c r="AE9" s="39"/>
      <c r="AF9" s="39">
        <f t="shared" si="19"/>
        <v>0</v>
      </c>
      <c r="AH9" s="40"/>
      <c r="AJ9" s="39"/>
      <c r="AK9" s="39"/>
      <c r="AL9" s="39"/>
      <c r="AM9" s="39"/>
      <c r="AN9" s="39">
        <f t="shared" si="20"/>
        <v>0</v>
      </c>
      <c r="AP9" s="39"/>
      <c r="AQ9" s="39"/>
      <c r="AR9" s="39"/>
      <c r="AS9" s="39"/>
      <c r="AT9" s="39">
        <f t="shared" si="21"/>
        <v>0</v>
      </c>
      <c r="AV9" s="39">
        <f t="shared" si="22"/>
        <v>0</v>
      </c>
      <c r="AW9" s="39">
        <f t="shared" si="23"/>
        <v>0</v>
      </c>
      <c r="AX9" s="39">
        <f t="shared" si="24"/>
        <v>0</v>
      </c>
      <c r="AY9" s="39">
        <f t="shared" si="25"/>
        <v>0</v>
      </c>
      <c r="AZ9" s="39">
        <f t="shared" si="26"/>
        <v>0</v>
      </c>
    </row>
    <row r="10" spans="2:52" s="54" customFormat="1" ht="15" customHeight="1" x14ac:dyDescent="0.25">
      <c r="B10" s="35" t="s">
        <v>31</v>
      </c>
      <c r="C10" s="36" t="s">
        <v>32</v>
      </c>
      <c r="D10" s="37">
        <v>340000</v>
      </c>
      <c r="E10" s="37">
        <v>1485000</v>
      </c>
      <c r="F10" s="37">
        <v>1485000</v>
      </c>
      <c r="G10" s="37">
        <v>340000</v>
      </c>
      <c r="H10" s="37">
        <f t="shared" si="13"/>
        <v>3650000</v>
      </c>
      <c r="I10" s="37">
        <f t="shared" si="6"/>
        <v>912500</v>
      </c>
      <c r="K10" s="37">
        <v>350000</v>
      </c>
      <c r="L10" s="37">
        <v>1450000</v>
      </c>
      <c r="M10" s="37">
        <v>1450000</v>
      </c>
      <c r="N10" s="37">
        <v>350000</v>
      </c>
      <c r="O10" s="37">
        <f>SUM(K10:N10)</f>
        <v>3600000</v>
      </c>
      <c r="P10" s="37">
        <f t="shared" si="7"/>
        <v>900000</v>
      </c>
      <c r="R10" s="37">
        <f t="shared" si="15"/>
        <v>-10000</v>
      </c>
      <c r="S10" s="37">
        <f t="shared" si="16"/>
        <v>35000</v>
      </c>
      <c r="T10" s="37">
        <f t="shared" si="17"/>
        <v>35000</v>
      </c>
      <c r="U10" s="37">
        <f t="shared" si="18"/>
        <v>-10000</v>
      </c>
      <c r="V10" s="37">
        <f t="shared" si="8"/>
        <v>50000</v>
      </c>
      <c r="X10" s="37">
        <f t="shared" si="9"/>
        <v>3600000</v>
      </c>
      <c r="Y10" s="37">
        <f t="shared" si="10"/>
        <v>50000</v>
      </c>
      <c r="Z10" s="37">
        <f t="shared" si="11"/>
        <v>3650000</v>
      </c>
      <c r="AA10" s="37" t="b">
        <f t="shared" si="12"/>
        <v>1</v>
      </c>
      <c r="AC10" s="38"/>
      <c r="AD10" s="39"/>
      <c r="AE10" s="39"/>
      <c r="AF10" s="39">
        <f t="shared" si="19"/>
        <v>0</v>
      </c>
      <c r="AH10" s="40"/>
      <c r="AJ10" s="39"/>
      <c r="AK10" s="39"/>
      <c r="AL10" s="39"/>
      <c r="AM10" s="39"/>
      <c r="AN10" s="39">
        <f t="shared" si="20"/>
        <v>0</v>
      </c>
      <c r="AP10" s="39"/>
      <c r="AQ10" s="39"/>
      <c r="AR10" s="39"/>
      <c r="AS10" s="39"/>
      <c r="AT10" s="39">
        <f t="shared" si="21"/>
        <v>0</v>
      </c>
      <c r="AV10" s="39">
        <f t="shared" si="22"/>
        <v>0</v>
      </c>
      <c r="AW10" s="39">
        <f t="shared" si="23"/>
        <v>0</v>
      </c>
      <c r="AX10" s="39">
        <f t="shared" si="24"/>
        <v>0</v>
      </c>
      <c r="AY10" s="39">
        <f t="shared" si="25"/>
        <v>0</v>
      </c>
      <c r="AZ10" s="39">
        <f t="shared" si="26"/>
        <v>0</v>
      </c>
    </row>
    <row r="11" spans="2:52" s="54" customFormat="1" ht="15" customHeight="1" x14ac:dyDescent="0.25">
      <c r="B11" s="35" t="s">
        <v>31</v>
      </c>
      <c r="C11" s="36" t="s">
        <v>33</v>
      </c>
      <c r="D11" s="37">
        <f>SUM(D12:D17)</f>
        <v>269321.40000000002</v>
      </c>
      <c r="E11" s="37">
        <f>SUM(E12:E17)</f>
        <v>1989785.6000000001</v>
      </c>
      <c r="F11" s="37">
        <f>SUM(F12:F17)</f>
        <v>2064785.6</v>
      </c>
      <c r="G11" s="37">
        <f>SUM(G12:G17)</f>
        <v>269321.40000000002</v>
      </c>
      <c r="H11" s="37">
        <f>SUM(H12:H17)</f>
        <v>4593214</v>
      </c>
      <c r="I11" s="37">
        <f t="shared" si="6"/>
        <v>1148303.5</v>
      </c>
      <c r="K11" s="37">
        <f>SUM(K12:K17)</f>
        <v>240000</v>
      </c>
      <c r="L11" s="37">
        <f>SUM(L12:L17)</f>
        <v>1917500</v>
      </c>
      <c r="M11" s="37">
        <f>SUM(M12:M17)</f>
        <v>1992500</v>
      </c>
      <c r="N11" s="37">
        <f>SUM(N12:N17)</f>
        <v>240000</v>
      </c>
      <c r="O11" s="37">
        <f>SUM(O12:O17)</f>
        <v>4390000</v>
      </c>
      <c r="P11" s="37">
        <f t="shared" si="7"/>
        <v>1097500</v>
      </c>
      <c r="R11" s="37">
        <f>SUM(R12:R17)</f>
        <v>29321.400000000023</v>
      </c>
      <c r="S11" s="37">
        <f>SUM(S12:S17)</f>
        <v>72285.600000000093</v>
      </c>
      <c r="T11" s="37">
        <f>SUM(T12:T17)</f>
        <v>72285.600000000093</v>
      </c>
      <c r="U11" s="37">
        <f>SUM(U12:U17)</f>
        <v>29321.400000000023</v>
      </c>
      <c r="V11" s="37">
        <f>SUM(V12:V17)</f>
        <v>203214.00000000023</v>
      </c>
      <c r="X11" s="37">
        <f t="shared" si="9"/>
        <v>4390000</v>
      </c>
      <c r="Y11" s="37">
        <f t="shared" si="10"/>
        <v>203214.00000000023</v>
      </c>
      <c r="Z11" s="37">
        <f t="shared" si="11"/>
        <v>4593214</v>
      </c>
      <c r="AA11" s="37" t="b">
        <f t="shared" si="12"/>
        <v>1</v>
      </c>
      <c r="AC11" s="38">
        <v>0.06</v>
      </c>
      <c r="AD11" s="55">
        <f>H11/$AC11</f>
        <v>76553566.666666672</v>
      </c>
      <c r="AE11" s="39">
        <f>O11/$AC11</f>
        <v>73166666.666666672</v>
      </c>
      <c r="AF11" s="39">
        <f t="shared" si="19"/>
        <v>-3386900</v>
      </c>
      <c r="AH11" s="40"/>
      <c r="AJ11" s="39"/>
      <c r="AK11" s="39"/>
      <c r="AL11" s="39"/>
      <c r="AM11" s="39"/>
      <c r="AN11" s="39">
        <f t="shared" si="20"/>
        <v>0</v>
      </c>
      <c r="AP11" s="39"/>
      <c r="AQ11" s="39"/>
      <c r="AR11" s="39"/>
      <c r="AS11" s="39"/>
      <c r="AT11" s="39">
        <f t="shared" si="21"/>
        <v>0</v>
      </c>
      <c r="AV11" s="39">
        <f t="shared" si="22"/>
        <v>0</v>
      </c>
      <c r="AW11" s="39">
        <f t="shared" si="23"/>
        <v>0</v>
      </c>
      <c r="AX11" s="39">
        <f t="shared" si="24"/>
        <v>0</v>
      </c>
      <c r="AY11" s="39">
        <f t="shared" si="25"/>
        <v>0</v>
      </c>
      <c r="AZ11" s="39">
        <f t="shared" si="26"/>
        <v>0</v>
      </c>
    </row>
    <row r="12" spans="2:52" s="31" customFormat="1" ht="15" customHeight="1" x14ac:dyDescent="0.25">
      <c r="B12" s="35" t="s">
        <v>31</v>
      </c>
      <c r="C12" s="98" t="s">
        <v>72</v>
      </c>
      <c r="D12" s="30">
        <v>269321.40000000002</v>
      </c>
      <c r="E12" s="30">
        <v>1077285.6000000001</v>
      </c>
      <c r="F12" s="30">
        <v>1077285.6000000001</v>
      </c>
      <c r="G12" s="30">
        <v>269321.40000000002</v>
      </c>
      <c r="H12" s="30">
        <f t="shared" si="13"/>
        <v>2693214</v>
      </c>
      <c r="I12" s="30">
        <f t="shared" si="6"/>
        <v>673303.5</v>
      </c>
      <c r="K12" s="30">
        <v>240000</v>
      </c>
      <c r="L12" s="30">
        <v>1025000</v>
      </c>
      <c r="M12" s="30">
        <v>1025000</v>
      </c>
      <c r="N12" s="30">
        <v>240000</v>
      </c>
      <c r="O12" s="30">
        <f>SUM(K12:N12)</f>
        <v>2530000</v>
      </c>
      <c r="P12" s="30">
        <f t="shared" si="7"/>
        <v>632500</v>
      </c>
      <c r="R12" s="30">
        <f t="shared" ref="R12:U13" si="27">D12-K12</f>
        <v>29321.400000000023</v>
      </c>
      <c r="S12" s="30">
        <f t="shared" si="27"/>
        <v>52285.600000000093</v>
      </c>
      <c r="T12" s="30">
        <f t="shared" si="27"/>
        <v>52285.600000000093</v>
      </c>
      <c r="U12" s="30">
        <f t="shared" si="27"/>
        <v>29321.400000000023</v>
      </c>
      <c r="V12" s="30">
        <f t="shared" si="8"/>
        <v>163214.00000000023</v>
      </c>
      <c r="X12" s="30">
        <f t="shared" si="9"/>
        <v>2530000</v>
      </c>
      <c r="Y12" s="30">
        <f t="shared" si="10"/>
        <v>163214.00000000023</v>
      </c>
      <c r="Z12" s="30">
        <f t="shared" si="11"/>
        <v>2693214</v>
      </c>
      <c r="AA12" s="30" t="b">
        <f t="shared" si="12"/>
        <v>1</v>
      </c>
      <c r="AC12" s="32"/>
      <c r="AD12" s="33"/>
      <c r="AE12" s="33"/>
      <c r="AF12" s="33"/>
      <c r="AH12" s="34"/>
      <c r="AJ12" s="65"/>
      <c r="AK12" s="65"/>
      <c r="AL12" s="65"/>
      <c r="AM12" s="65"/>
      <c r="AN12" s="65"/>
      <c r="AP12" s="65"/>
      <c r="AQ12" s="65"/>
      <c r="AR12" s="65"/>
      <c r="AS12" s="65"/>
      <c r="AT12" s="65"/>
      <c r="AV12" s="65"/>
      <c r="AW12" s="65"/>
      <c r="AX12" s="65"/>
      <c r="AY12" s="65"/>
      <c r="AZ12" s="65"/>
    </row>
    <row r="13" spans="2:52" s="31" customFormat="1" ht="15" customHeight="1" x14ac:dyDescent="0.25">
      <c r="B13" s="35" t="s">
        <v>31</v>
      </c>
      <c r="C13" s="98" t="s">
        <v>73</v>
      </c>
      <c r="D13" s="30">
        <v>0</v>
      </c>
      <c r="E13" s="30">
        <v>350000</v>
      </c>
      <c r="F13" s="30">
        <v>350000</v>
      </c>
      <c r="G13" s="30">
        <v>0</v>
      </c>
      <c r="H13" s="30">
        <f>SUM(D13:G13)</f>
        <v>700000</v>
      </c>
      <c r="I13" s="30">
        <f>H13/4</f>
        <v>175000</v>
      </c>
      <c r="K13" s="30">
        <v>0</v>
      </c>
      <c r="L13" s="30">
        <v>350000</v>
      </c>
      <c r="M13" s="30">
        <v>350000</v>
      </c>
      <c r="N13" s="30">
        <v>0</v>
      </c>
      <c r="O13" s="30">
        <f>SUM(K13:N13)</f>
        <v>700000</v>
      </c>
      <c r="P13" s="30">
        <f t="shared" si="7"/>
        <v>175000</v>
      </c>
      <c r="R13" s="30">
        <f t="shared" si="27"/>
        <v>0</v>
      </c>
      <c r="S13" s="30">
        <f t="shared" si="27"/>
        <v>0</v>
      </c>
      <c r="T13" s="30">
        <f t="shared" si="27"/>
        <v>0</v>
      </c>
      <c r="U13" s="30">
        <f t="shared" si="27"/>
        <v>0</v>
      </c>
      <c r="V13" s="30">
        <f t="shared" si="8"/>
        <v>0</v>
      </c>
      <c r="X13" s="30">
        <f t="shared" si="9"/>
        <v>700000</v>
      </c>
      <c r="Y13" s="30">
        <f t="shared" si="10"/>
        <v>0</v>
      </c>
      <c r="Z13" s="30">
        <f t="shared" si="11"/>
        <v>700000</v>
      </c>
      <c r="AA13" s="30" t="b">
        <f>EXACT(Z13,H13)</f>
        <v>1</v>
      </c>
      <c r="AC13" s="32"/>
      <c r="AD13" s="33"/>
      <c r="AE13" s="33"/>
      <c r="AF13" s="33"/>
      <c r="AH13" s="34"/>
      <c r="AJ13" s="65"/>
      <c r="AK13" s="65"/>
      <c r="AL13" s="65"/>
      <c r="AM13" s="65"/>
      <c r="AN13" s="65"/>
      <c r="AP13" s="65"/>
      <c r="AQ13" s="65"/>
      <c r="AR13" s="65"/>
      <c r="AS13" s="65"/>
      <c r="AT13" s="65"/>
      <c r="AV13" s="65"/>
      <c r="AW13" s="65"/>
      <c r="AX13" s="65"/>
      <c r="AY13" s="65"/>
      <c r="AZ13" s="65"/>
    </row>
    <row r="14" spans="2:52" s="31" customFormat="1" ht="15" customHeight="1" x14ac:dyDescent="0.25">
      <c r="B14" s="35" t="s">
        <v>31</v>
      </c>
      <c r="C14" s="98" t="s">
        <v>74</v>
      </c>
      <c r="D14" s="30">
        <v>0</v>
      </c>
      <c r="E14" s="30">
        <v>162500</v>
      </c>
      <c r="F14" s="30">
        <v>162500</v>
      </c>
      <c r="G14" s="30">
        <v>0</v>
      </c>
      <c r="H14" s="30">
        <f>SUM(D14:G14)</f>
        <v>325000</v>
      </c>
      <c r="I14" s="30">
        <f>H14/4</f>
        <v>81250</v>
      </c>
      <c r="K14" s="30">
        <v>0</v>
      </c>
      <c r="L14" s="30">
        <v>162500</v>
      </c>
      <c r="M14" s="30">
        <v>162500</v>
      </c>
      <c r="N14" s="30">
        <v>0</v>
      </c>
      <c r="O14" s="30">
        <f>SUM(K14:N14)</f>
        <v>325000</v>
      </c>
      <c r="P14" s="30">
        <f>O14/4</f>
        <v>81250</v>
      </c>
      <c r="R14" s="30">
        <f>D14-K14</f>
        <v>0</v>
      </c>
      <c r="S14" s="30">
        <f>E14-L14</f>
        <v>0</v>
      </c>
      <c r="T14" s="30">
        <f>F14-M14</f>
        <v>0</v>
      </c>
      <c r="U14" s="30">
        <f>G14-N14</f>
        <v>0</v>
      </c>
      <c r="V14" s="30">
        <f>SUM(R14:U14)</f>
        <v>0</v>
      </c>
      <c r="X14" s="30">
        <f>O14</f>
        <v>325000</v>
      </c>
      <c r="Y14" s="30">
        <f>V14</f>
        <v>0</v>
      </c>
      <c r="Z14" s="30">
        <f>SUM(X14:Y14)</f>
        <v>325000</v>
      </c>
      <c r="AA14" s="30" t="b">
        <f>EXACT(Z14,H14)</f>
        <v>1</v>
      </c>
      <c r="AC14" s="32"/>
      <c r="AD14" s="33"/>
      <c r="AE14" s="33"/>
      <c r="AF14" s="33"/>
      <c r="AH14" s="34"/>
      <c r="AJ14" s="65"/>
      <c r="AK14" s="65"/>
      <c r="AL14" s="65"/>
      <c r="AM14" s="65"/>
      <c r="AN14" s="65"/>
      <c r="AP14" s="65"/>
      <c r="AQ14" s="65"/>
      <c r="AR14" s="65"/>
      <c r="AS14" s="65"/>
      <c r="AT14" s="65"/>
      <c r="AV14" s="65"/>
      <c r="AW14" s="65"/>
      <c r="AX14" s="65"/>
      <c r="AY14" s="65"/>
      <c r="AZ14" s="65"/>
    </row>
    <row r="15" spans="2:52" s="31" customFormat="1" ht="15" customHeight="1" x14ac:dyDescent="0.25">
      <c r="B15" s="35" t="s">
        <v>31</v>
      </c>
      <c r="C15" s="98" t="s">
        <v>75</v>
      </c>
      <c r="D15" s="30">
        <v>0</v>
      </c>
      <c r="E15" s="30">
        <v>200000</v>
      </c>
      <c r="F15" s="30">
        <v>200000</v>
      </c>
      <c r="G15" s="30">
        <v>0</v>
      </c>
      <c r="H15" s="30">
        <f>SUM(D15:G15)</f>
        <v>400000</v>
      </c>
      <c r="I15" s="30">
        <f>H15/4</f>
        <v>100000</v>
      </c>
      <c r="K15" s="30">
        <v>0</v>
      </c>
      <c r="L15" s="30">
        <v>180000</v>
      </c>
      <c r="M15" s="30">
        <v>180000</v>
      </c>
      <c r="N15" s="30">
        <v>0</v>
      </c>
      <c r="O15" s="30">
        <f>SUM(K15:N15)</f>
        <v>360000</v>
      </c>
      <c r="P15" s="30">
        <f>O15/4</f>
        <v>90000</v>
      </c>
      <c r="R15" s="30">
        <f t="shared" ref="R15:R17" si="28">D15-K15</f>
        <v>0</v>
      </c>
      <c r="S15" s="30">
        <f t="shared" ref="S15:S17" si="29">E15-L15</f>
        <v>20000</v>
      </c>
      <c r="T15" s="30">
        <f t="shared" ref="T15:T17" si="30">F15-M15</f>
        <v>20000</v>
      </c>
      <c r="U15" s="30">
        <f t="shared" ref="U15:U17" si="31">G15-N15</f>
        <v>0</v>
      </c>
      <c r="V15" s="30">
        <f t="shared" ref="V15:V17" si="32">SUM(R15:U15)</f>
        <v>40000</v>
      </c>
      <c r="X15" s="30">
        <f>O15</f>
        <v>360000</v>
      </c>
      <c r="Y15" s="30">
        <f t="shared" ref="Y15:Y17" si="33">V15</f>
        <v>40000</v>
      </c>
      <c r="Z15" s="30">
        <f t="shared" ref="Z15:Z17" si="34">SUM(X15:Y15)</f>
        <v>400000</v>
      </c>
      <c r="AA15" s="30" t="b">
        <f t="shared" ref="AA15:AA17" si="35">EXACT(Z15,H15)</f>
        <v>1</v>
      </c>
      <c r="AC15" s="32"/>
      <c r="AD15" s="33"/>
      <c r="AE15" s="33"/>
      <c r="AF15" s="33"/>
      <c r="AH15" s="34"/>
      <c r="AJ15" s="65"/>
      <c r="AK15" s="65"/>
      <c r="AL15" s="65"/>
      <c r="AM15" s="65"/>
      <c r="AN15" s="65"/>
      <c r="AP15" s="65"/>
      <c r="AQ15" s="65"/>
      <c r="AR15" s="65"/>
      <c r="AS15" s="65"/>
      <c r="AT15" s="65"/>
      <c r="AV15" s="65"/>
      <c r="AW15" s="65"/>
      <c r="AX15" s="65"/>
      <c r="AY15" s="65"/>
      <c r="AZ15" s="65"/>
    </row>
    <row r="16" spans="2:52" s="31" customFormat="1" ht="15" customHeight="1" x14ac:dyDescent="0.25">
      <c r="B16" s="28" t="s">
        <v>25</v>
      </c>
      <c r="C16" s="41" t="s">
        <v>76</v>
      </c>
      <c r="D16" s="42">
        <v>0</v>
      </c>
      <c r="E16" s="42">
        <v>0</v>
      </c>
      <c r="F16" s="42">
        <v>75000</v>
      </c>
      <c r="G16" s="42">
        <v>0</v>
      </c>
      <c r="H16" s="42">
        <f t="shared" ref="H16" si="36">SUM(D16:G16)</f>
        <v>75000</v>
      </c>
      <c r="I16" s="42">
        <f t="shared" ref="I16" si="37">H16/4</f>
        <v>18750</v>
      </c>
      <c r="K16" s="42">
        <v>0</v>
      </c>
      <c r="L16" s="42">
        <v>0</v>
      </c>
      <c r="M16" s="42">
        <v>75000</v>
      </c>
      <c r="N16" s="42">
        <v>0</v>
      </c>
      <c r="O16" s="42">
        <f t="shared" ref="O16" si="38">H16</f>
        <v>75000</v>
      </c>
      <c r="P16" s="42">
        <f t="shared" ref="P16" si="39">O16/4</f>
        <v>18750</v>
      </c>
      <c r="R16" s="42">
        <f t="shared" si="28"/>
        <v>0</v>
      </c>
      <c r="S16" s="42">
        <f t="shared" si="29"/>
        <v>0</v>
      </c>
      <c r="T16" s="42">
        <f t="shared" si="30"/>
        <v>0</v>
      </c>
      <c r="U16" s="42">
        <f t="shared" si="31"/>
        <v>0</v>
      </c>
      <c r="V16" s="42">
        <f t="shared" si="32"/>
        <v>0</v>
      </c>
      <c r="X16" s="42">
        <f t="shared" ref="X16" si="40">O16</f>
        <v>75000</v>
      </c>
      <c r="Y16" s="42">
        <f t="shared" si="33"/>
        <v>0</v>
      </c>
      <c r="Z16" s="42">
        <f t="shared" si="34"/>
        <v>75000</v>
      </c>
      <c r="AA16" s="42" t="b">
        <f t="shared" si="35"/>
        <v>1</v>
      </c>
      <c r="AC16" s="43"/>
      <c r="AD16" s="44"/>
      <c r="AE16" s="44"/>
      <c r="AF16" s="44"/>
      <c r="AH16" s="45"/>
      <c r="AJ16" s="66"/>
      <c r="AK16" s="66"/>
      <c r="AL16" s="66"/>
      <c r="AM16" s="66"/>
      <c r="AN16" s="66"/>
      <c r="AP16" s="66"/>
      <c r="AQ16" s="66"/>
      <c r="AR16" s="66"/>
      <c r="AS16" s="66"/>
      <c r="AT16" s="66"/>
      <c r="AV16" s="66"/>
      <c r="AW16" s="66"/>
      <c r="AX16" s="66"/>
      <c r="AY16" s="66"/>
      <c r="AZ16" s="66"/>
    </row>
    <row r="17" spans="2:52" s="31" customFormat="1" ht="15" customHeight="1" x14ac:dyDescent="0.25">
      <c r="B17" s="28" t="s">
        <v>25</v>
      </c>
      <c r="C17" s="41" t="s">
        <v>77</v>
      </c>
      <c r="D17" s="42">
        <v>0</v>
      </c>
      <c r="E17" s="42">
        <v>200000</v>
      </c>
      <c r="F17" s="42">
        <v>200000</v>
      </c>
      <c r="G17" s="42">
        <v>0</v>
      </c>
      <c r="H17" s="42">
        <f t="shared" ref="H17" si="41">SUM(D17:G17)</f>
        <v>400000</v>
      </c>
      <c r="I17" s="42">
        <f t="shared" ref="I17" si="42">H17/4</f>
        <v>100000</v>
      </c>
      <c r="K17" s="42">
        <v>0</v>
      </c>
      <c r="L17" s="42">
        <v>200000</v>
      </c>
      <c r="M17" s="42">
        <v>200000</v>
      </c>
      <c r="N17" s="42">
        <v>0</v>
      </c>
      <c r="O17" s="42">
        <f t="shared" ref="O17" si="43">H17</f>
        <v>400000</v>
      </c>
      <c r="P17" s="42">
        <f t="shared" ref="P17" si="44">O17/4</f>
        <v>100000</v>
      </c>
      <c r="R17" s="42">
        <f t="shared" si="28"/>
        <v>0</v>
      </c>
      <c r="S17" s="42">
        <f t="shared" si="29"/>
        <v>0</v>
      </c>
      <c r="T17" s="42">
        <f t="shared" si="30"/>
        <v>0</v>
      </c>
      <c r="U17" s="42">
        <f t="shared" si="31"/>
        <v>0</v>
      </c>
      <c r="V17" s="42">
        <f t="shared" si="32"/>
        <v>0</v>
      </c>
      <c r="X17" s="42">
        <f t="shared" ref="X17" si="45">O17</f>
        <v>400000</v>
      </c>
      <c r="Y17" s="42">
        <f t="shared" si="33"/>
        <v>0</v>
      </c>
      <c r="Z17" s="42">
        <f t="shared" si="34"/>
        <v>400000</v>
      </c>
      <c r="AA17" s="42" t="b">
        <f t="shared" si="35"/>
        <v>1</v>
      </c>
      <c r="AC17" s="43"/>
      <c r="AD17" s="44"/>
      <c r="AE17" s="44"/>
      <c r="AF17" s="44"/>
      <c r="AH17" s="45"/>
      <c r="AJ17" s="66"/>
      <c r="AK17" s="66"/>
      <c r="AL17" s="66"/>
      <c r="AM17" s="66"/>
      <c r="AN17" s="66"/>
      <c r="AP17" s="66"/>
      <c r="AQ17" s="66"/>
      <c r="AR17" s="66"/>
      <c r="AS17" s="66"/>
      <c r="AT17" s="66"/>
      <c r="AV17" s="66"/>
      <c r="AW17" s="66"/>
      <c r="AX17" s="66"/>
      <c r="AY17" s="66"/>
      <c r="AZ17" s="66"/>
    </row>
    <row r="18" spans="2:52" s="31" customFormat="1" ht="15" customHeight="1" x14ac:dyDescent="0.25">
      <c r="B18" s="35" t="s">
        <v>31</v>
      </c>
      <c r="C18" s="36" t="s">
        <v>34</v>
      </c>
      <c r="D18" s="37">
        <f>SUM(D19:D21)</f>
        <v>506286.2</v>
      </c>
      <c r="E18" s="37">
        <f>SUM(E19:E21)</f>
        <v>2115144.7999999998</v>
      </c>
      <c r="F18" s="37">
        <f>SUM(F19:F21)</f>
        <v>2115144.7999999998</v>
      </c>
      <c r="G18" s="37">
        <f>SUM(G19:G21)</f>
        <v>506286.2</v>
      </c>
      <c r="H18" s="37">
        <f>SUM(H19:H21)</f>
        <v>5242862</v>
      </c>
      <c r="I18" s="37">
        <f t="shared" si="6"/>
        <v>1310715.5</v>
      </c>
      <c r="K18" s="37">
        <f>SUM(K19:K21)</f>
        <v>525000</v>
      </c>
      <c r="L18" s="37">
        <f>SUM(L19:L21)</f>
        <v>2085000</v>
      </c>
      <c r="M18" s="37">
        <f>SUM(M19:M21)</f>
        <v>2085000</v>
      </c>
      <c r="N18" s="37">
        <f>SUM(N19:N21)</f>
        <v>525000</v>
      </c>
      <c r="O18" s="37">
        <f>SUM(O19:O21)</f>
        <v>5220000</v>
      </c>
      <c r="P18" s="37">
        <f t="shared" si="7"/>
        <v>1305000</v>
      </c>
      <c r="R18" s="37">
        <f>SUM(R19:R21)</f>
        <v>-18713.799999999988</v>
      </c>
      <c r="S18" s="37">
        <f>SUM(S19:S21)</f>
        <v>30144.800000000047</v>
      </c>
      <c r="T18" s="37">
        <f>SUM(T19:T21)</f>
        <v>30144.800000000047</v>
      </c>
      <c r="U18" s="37">
        <f>SUM(U19:U21)</f>
        <v>-18713.799999999988</v>
      </c>
      <c r="V18" s="37">
        <f>SUM(V19:V21)</f>
        <v>22862.000000000116</v>
      </c>
      <c r="X18" s="37">
        <f t="shared" si="9"/>
        <v>5220000</v>
      </c>
      <c r="Y18" s="37">
        <f t="shared" si="10"/>
        <v>22862.000000000116</v>
      </c>
      <c r="Z18" s="37">
        <f t="shared" si="11"/>
        <v>5242862</v>
      </c>
      <c r="AA18" s="37" t="b">
        <f t="shared" si="12"/>
        <v>1</v>
      </c>
      <c r="AC18" s="38">
        <v>0.04</v>
      </c>
      <c r="AD18" s="39">
        <f>H18/$AC18</f>
        <v>131071550</v>
      </c>
      <c r="AE18" s="39">
        <f>O18/$AC18</f>
        <v>130500000</v>
      </c>
      <c r="AF18" s="39">
        <f>AE18-AD18</f>
        <v>-571550</v>
      </c>
      <c r="AH18" s="40">
        <v>34.57</v>
      </c>
      <c r="AJ18" s="39">
        <f>D18/$AH18</f>
        <v>14645.247324269598</v>
      </c>
      <c r="AK18" s="39">
        <f>E18/$AH18</f>
        <v>61184.402661266991</v>
      </c>
      <c r="AL18" s="39">
        <f>F18/$AH18</f>
        <v>61184.402661266991</v>
      </c>
      <c r="AM18" s="39">
        <f>G18/$AH18</f>
        <v>14645.247324269598</v>
      </c>
      <c r="AN18" s="39">
        <f>SUM(AJ18:AM18)</f>
        <v>151659.29997107317</v>
      </c>
      <c r="AP18" s="39">
        <f>K18/$AH18</f>
        <v>15186.577957766849</v>
      </c>
      <c r="AQ18" s="39">
        <f>L18/$AH18</f>
        <v>60312.409603702632</v>
      </c>
      <c r="AR18" s="39">
        <f>M18/$AH18</f>
        <v>60312.409603702632</v>
      </c>
      <c r="AS18" s="39">
        <f>N18/$AH18</f>
        <v>15186.577957766849</v>
      </c>
      <c r="AT18" s="39">
        <f>SUM(AP18:AS18)</f>
        <v>150997.97512293895</v>
      </c>
      <c r="AV18" s="39">
        <f>AP18-AJ18</f>
        <v>541.33063349725126</v>
      </c>
      <c r="AW18" s="39">
        <f>AQ18-AK18</f>
        <v>-871.99305756435933</v>
      </c>
      <c r="AX18" s="39">
        <f>AR18-AL18</f>
        <v>-871.99305756435933</v>
      </c>
      <c r="AY18" s="39">
        <f>AS18-AM18</f>
        <v>541.33063349725126</v>
      </c>
      <c r="AZ18" s="39">
        <f>AT18-AN18</f>
        <v>-661.32484813421615</v>
      </c>
    </row>
    <row r="19" spans="2:52" s="31" customFormat="1" ht="15" customHeight="1" x14ac:dyDescent="0.25">
      <c r="B19" s="35" t="s">
        <v>31</v>
      </c>
      <c r="C19" s="29" t="s">
        <v>35</v>
      </c>
      <c r="D19" s="30">
        <v>0</v>
      </c>
      <c r="E19" s="30">
        <v>0</v>
      </c>
      <c r="F19" s="30">
        <v>0</v>
      </c>
      <c r="G19" s="30">
        <v>0</v>
      </c>
      <c r="H19" s="30">
        <f t="shared" si="13"/>
        <v>0</v>
      </c>
      <c r="I19" s="30">
        <f t="shared" si="6"/>
        <v>0</v>
      </c>
      <c r="K19" s="30">
        <v>0</v>
      </c>
      <c r="L19" s="30">
        <v>0</v>
      </c>
      <c r="M19" s="30">
        <v>0</v>
      </c>
      <c r="N19" s="30">
        <v>0</v>
      </c>
      <c r="O19" s="30">
        <f>SUM(K19:N19)</f>
        <v>0</v>
      </c>
      <c r="P19" s="30">
        <f t="shared" si="7"/>
        <v>0</v>
      </c>
      <c r="R19" s="30">
        <f t="shared" ref="R19:R21" si="46">D19-K19</f>
        <v>0</v>
      </c>
      <c r="S19" s="30">
        <f>E19-L19</f>
        <v>0</v>
      </c>
      <c r="T19" s="30">
        <f t="shared" ref="T19:T21" si="47">F19-M19</f>
        <v>0</v>
      </c>
      <c r="U19" s="30">
        <f t="shared" ref="U19:U21" si="48">G19-N19</f>
        <v>0</v>
      </c>
      <c r="V19" s="30">
        <f t="shared" si="8"/>
        <v>0</v>
      </c>
      <c r="X19" s="30">
        <f t="shared" si="9"/>
        <v>0</v>
      </c>
      <c r="Y19" s="30">
        <f t="shared" si="10"/>
        <v>0</v>
      </c>
      <c r="Z19" s="30">
        <f t="shared" si="11"/>
        <v>0</v>
      </c>
      <c r="AA19" s="108" t="b">
        <f>EXACT(Z19,H19)</f>
        <v>1</v>
      </c>
      <c r="AC19" s="32"/>
      <c r="AD19" s="33"/>
      <c r="AE19" s="33"/>
      <c r="AF19" s="33"/>
      <c r="AH19" s="34"/>
      <c r="AJ19" s="65"/>
      <c r="AK19" s="65"/>
      <c r="AL19" s="65"/>
      <c r="AM19" s="65"/>
      <c r="AN19" s="65"/>
      <c r="AP19" s="65"/>
      <c r="AQ19" s="65"/>
      <c r="AR19" s="65"/>
      <c r="AS19" s="65"/>
      <c r="AT19" s="65"/>
      <c r="AV19" s="65"/>
      <c r="AW19" s="65"/>
      <c r="AX19" s="65"/>
      <c r="AY19" s="65"/>
      <c r="AZ19" s="65"/>
    </row>
    <row r="20" spans="2:52" s="31" customFormat="1" ht="15" customHeight="1" x14ac:dyDescent="0.25">
      <c r="B20" s="35" t="s">
        <v>31</v>
      </c>
      <c r="C20" s="29" t="s">
        <v>36</v>
      </c>
      <c r="D20" s="30">
        <v>506286.2</v>
      </c>
      <c r="E20" s="30">
        <v>2025144.8</v>
      </c>
      <c r="F20" s="30">
        <v>2025144.8</v>
      </c>
      <c r="G20" s="30">
        <v>506286.2</v>
      </c>
      <c r="H20" s="30">
        <f t="shared" si="13"/>
        <v>5062862</v>
      </c>
      <c r="I20" s="30">
        <f t="shared" si="6"/>
        <v>1265715.5</v>
      </c>
      <c r="K20" s="30">
        <v>525000</v>
      </c>
      <c r="L20" s="30">
        <v>1995000</v>
      </c>
      <c r="M20" s="30">
        <v>1995000</v>
      </c>
      <c r="N20" s="30">
        <v>525000</v>
      </c>
      <c r="O20" s="30">
        <f>SUM(K20:N20)</f>
        <v>5040000</v>
      </c>
      <c r="P20" s="30">
        <f t="shared" si="7"/>
        <v>1260000</v>
      </c>
      <c r="R20" s="30">
        <f t="shared" si="46"/>
        <v>-18713.799999999988</v>
      </c>
      <c r="S20" s="30">
        <f t="shared" ref="S20:S21" si="49">E20-L20</f>
        <v>30144.800000000047</v>
      </c>
      <c r="T20" s="30">
        <f t="shared" si="47"/>
        <v>30144.800000000047</v>
      </c>
      <c r="U20" s="30">
        <f t="shared" si="48"/>
        <v>-18713.799999999988</v>
      </c>
      <c r="V20" s="30">
        <f t="shared" si="8"/>
        <v>22862.000000000116</v>
      </c>
      <c r="X20" s="30">
        <f t="shared" si="9"/>
        <v>5040000</v>
      </c>
      <c r="Y20" s="30">
        <f t="shared" si="10"/>
        <v>22862.000000000116</v>
      </c>
      <c r="Z20" s="30">
        <f t="shared" si="11"/>
        <v>5062862</v>
      </c>
      <c r="AA20" s="30" t="b">
        <f t="shared" si="12"/>
        <v>1</v>
      </c>
      <c r="AC20" s="32"/>
      <c r="AD20" s="33"/>
      <c r="AE20" s="33"/>
      <c r="AF20" s="33"/>
      <c r="AH20" s="34"/>
      <c r="AJ20" s="65"/>
      <c r="AK20" s="65"/>
      <c r="AL20" s="65"/>
      <c r="AM20" s="65"/>
      <c r="AN20" s="65"/>
      <c r="AP20" s="65"/>
      <c r="AQ20" s="65"/>
      <c r="AR20" s="65"/>
      <c r="AS20" s="65"/>
      <c r="AT20" s="65"/>
      <c r="AV20" s="65"/>
      <c r="AW20" s="65"/>
      <c r="AX20" s="65"/>
      <c r="AY20" s="65"/>
      <c r="AZ20" s="65"/>
    </row>
    <row r="21" spans="2:52" s="31" customFormat="1" ht="15" customHeight="1" x14ac:dyDescent="0.25">
      <c r="B21" s="28" t="s">
        <v>25</v>
      </c>
      <c r="C21" s="41" t="s">
        <v>78</v>
      </c>
      <c r="D21" s="42">
        <v>0</v>
      </c>
      <c r="E21" s="42">
        <v>90000</v>
      </c>
      <c r="F21" s="42">
        <v>90000</v>
      </c>
      <c r="G21" s="42">
        <v>0</v>
      </c>
      <c r="H21" s="42">
        <f t="shared" si="13"/>
        <v>180000</v>
      </c>
      <c r="I21" s="42">
        <f t="shared" si="6"/>
        <v>45000</v>
      </c>
      <c r="K21" s="42">
        <v>0</v>
      </c>
      <c r="L21" s="42">
        <v>90000</v>
      </c>
      <c r="M21" s="42">
        <v>90000</v>
      </c>
      <c r="N21" s="42">
        <v>0</v>
      </c>
      <c r="O21" s="42">
        <f t="shared" ref="O21" si="50">H21</f>
        <v>180000</v>
      </c>
      <c r="P21" s="42">
        <f t="shared" si="7"/>
        <v>45000</v>
      </c>
      <c r="R21" s="42">
        <f t="shared" si="46"/>
        <v>0</v>
      </c>
      <c r="S21" s="42">
        <f t="shared" si="49"/>
        <v>0</v>
      </c>
      <c r="T21" s="42">
        <f t="shared" si="47"/>
        <v>0</v>
      </c>
      <c r="U21" s="42">
        <f t="shared" si="48"/>
        <v>0</v>
      </c>
      <c r="V21" s="42">
        <f t="shared" si="8"/>
        <v>0</v>
      </c>
      <c r="X21" s="42">
        <f t="shared" si="9"/>
        <v>180000</v>
      </c>
      <c r="Y21" s="42">
        <f t="shared" si="10"/>
        <v>0</v>
      </c>
      <c r="Z21" s="42">
        <f t="shared" si="11"/>
        <v>180000</v>
      </c>
      <c r="AA21" s="42" t="b">
        <f t="shared" si="12"/>
        <v>1</v>
      </c>
      <c r="AC21" s="43"/>
      <c r="AD21" s="44"/>
      <c r="AE21" s="44"/>
      <c r="AF21" s="44"/>
      <c r="AH21" s="45"/>
      <c r="AJ21" s="66"/>
      <c r="AK21" s="66"/>
      <c r="AL21" s="66"/>
      <c r="AM21" s="66"/>
      <c r="AN21" s="66"/>
      <c r="AP21" s="66"/>
      <c r="AQ21" s="66"/>
      <c r="AR21" s="66"/>
      <c r="AS21" s="66"/>
      <c r="AT21" s="66"/>
      <c r="AV21" s="66"/>
      <c r="AW21" s="66"/>
      <c r="AX21" s="66"/>
      <c r="AY21" s="66"/>
      <c r="AZ21" s="66"/>
    </row>
    <row r="22" spans="2:52" s="31" customFormat="1" ht="15" customHeight="1" x14ac:dyDescent="0.25">
      <c r="B22" s="35" t="s">
        <v>31</v>
      </c>
      <c r="C22" s="36" t="s">
        <v>37</v>
      </c>
      <c r="D22" s="37">
        <f>SUM(D23:D24)</f>
        <v>180000</v>
      </c>
      <c r="E22" s="37">
        <f>SUM(E23:E24)</f>
        <v>820000</v>
      </c>
      <c r="F22" s="37">
        <f>SUM(F23:F24)</f>
        <v>820000</v>
      </c>
      <c r="G22" s="37">
        <f>SUM(G23:G24)</f>
        <v>180000</v>
      </c>
      <c r="H22" s="37">
        <f>SUM(H23:H24)</f>
        <v>2000000</v>
      </c>
      <c r="I22" s="37">
        <f>H22/4</f>
        <v>500000</v>
      </c>
      <c r="K22" s="37">
        <f>SUM(K23:K24)</f>
        <v>162000</v>
      </c>
      <c r="L22" s="37">
        <f>SUM(L23:L24)</f>
        <v>745000</v>
      </c>
      <c r="M22" s="37">
        <f>SUM(M23:M24)</f>
        <v>745000</v>
      </c>
      <c r="N22" s="37">
        <f>SUM(N23:N24)</f>
        <v>162000</v>
      </c>
      <c r="O22" s="37">
        <f>SUM(O23:O24)</f>
        <v>1814000</v>
      </c>
      <c r="P22" s="37">
        <f t="shared" si="7"/>
        <v>453500</v>
      </c>
      <c r="R22" s="37">
        <f>SUM(R23:R24)</f>
        <v>18000</v>
      </c>
      <c r="S22" s="37">
        <f>SUM(S23:S24)</f>
        <v>75000</v>
      </c>
      <c r="T22" s="37">
        <f>SUM(T23:T24)</f>
        <v>75000</v>
      </c>
      <c r="U22" s="37">
        <f>SUM(U23:U24)</f>
        <v>18000</v>
      </c>
      <c r="V22" s="37">
        <f>SUM(V23:V24)</f>
        <v>186000</v>
      </c>
      <c r="X22" s="37">
        <f t="shared" si="9"/>
        <v>1814000</v>
      </c>
      <c r="Y22" s="37">
        <f t="shared" si="10"/>
        <v>186000</v>
      </c>
      <c r="Z22" s="37">
        <f t="shared" si="11"/>
        <v>2000000</v>
      </c>
      <c r="AA22" s="37" t="b">
        <f t="shared" si="12"/>
        <v>1</v>
      </c>
      <c r="AC22" s="38">
        <v>0.04</v>
      </c>
      <c r="AD22" s="39">
        <f>H22/$AC22</f>
        <v>50000000</v>
      </c>
      <c r="AE22" s="39">
        <f>O22/$AC22</f>
        <v>45350000</v>
      </c>
      <c r="AF22" s="39">
        <f>AE22-AD22</f>
        <v>-4650000</v>
      </c>
      <c r="AH22" s="40">
        <v>34.57</v>
      </c>
      <c r="AJ22" s="39">
        <f>D22/$AH22</f>
        <v>5206.8267283772057</v>
      </c>
      <c r="AK22" s="39">
        <f>E22/$AH22</f>
        <v>23719.988429273937</v>
      </c>
      <c r="AL22" s="39">
        <f>F22/$AH22</f>
        <v>23719.988429273937</v>
      </c>
      <c r="AM22" s="39">
        <f>G22/$AH22</f>
        <v>5206.8267283772057</v>
      </c>
      <c r="AN22" s="39">
        <f>SUM(AJ22:AM22)</f>
        <v>57853.630315302289</v>
      </c>
      <c r="AP22" s="39">
        <f>K22/$AH22</f>
        <v>4686.1440555394847</v>
      </c>
      <c r="AQ22" s="39">
        <f>L22/$AH22</f>
        <v>21550.477292450101</v>
      </c>
      <c r="AR22" s="39">
        <f>M22/$AH22</f>
        <v>21550.477292450101</v>
      </c>
      <c r="AS22" s="39">
        <f>N22/$AH22</f>
        <v>4686.1440555394847</v>
      </c>
      <c r="AT22" s="39">
        <f>SUM(AP22:AS22)</f>
        <v>52473.24269597917</v>
      </c>
      <c r="AV22" s="39">
        <f>AP22-AJ22</f>
        <v>-520.68267283772093</v>
      </c>
      <c r="AW22" s="39">
        <f>AQ22-AK22</f>
        <v>-2169.5111368238358</v>
      </c>
      <c r="AX22" s="39">
        <f>AR22-AL22</f>
        <v>-2169.5111368238358</v>
      </c>
      <c r="AY22" s="39">
        <f>AS22-AM22</f>
        <v>-520.68267283772093</v>
      </c>
      <c r="AZ22" s="39">
        <f>AT22-AN22</f>
        <v>-5380.387619323119</v>
      </c>
    </row>
    <row r="23" spans="2:52" s="31" customFormat="1" ht="15" customHeight="1" x14ac:dyDescent="0.25">
      <c r="B23" s="35" t="s">
        <v>31</v>
      </c>
      <c r="C23" s="29" t="s">
        <v>79</v>
      </c>
      <c r="D23" s="30">
        <v>180000</v>
      </c>
      <c r="E23" s="30">
        <v>720000</v>
      </c>
      <c r="F23" s="30">
        <v>720000</v>
      </c>
      <c r="G23" s="30">
        <v>180000</v>
      </c>
      <c r="H23" s="30">
        <f t="shared" si="13"/>
        <v>1800000</v>
      </c>
      <c r="I23" s="30">
        <f t="shared" si="6"/>
        <v>450000</v>
      </c>
      <c r="K23" s="30">
        <v>162000</v>
      </c>
      <c r="L23" s="30">
        <v>645000</v>
      </c>
      <c r="M23" s="30">
        <v>645000</v>
      </c>
      <c r="N23" s="30">
        <v>162000</v>
      </c>
      <c r="O23" s="30">
        <f>SUM(K23:N23)</f>
        <v>1614000</v>
      </c>
      <c r="P23" s="30">
        <f t="shared" si="7"/>
        <v>403500</v>
      </c>
      <c r="R23" s="30">
        <f t="shared" ref="R23:R24" si="51">D23-K23</f>
        <v>18000</v>
      </c>
      <c r="S23" s="30">
        <f t="shared" ref="S23:S24" si="52">E23-L23</f>
        <v>75000</v>
      </c>
      <c r="T23" s="30">
        <f t="shared" ref="T23:T24" si="53">F23-M23</f>
        <v>75000</v>
      </c>
      <c r="U23" s="30">
        <f t="shared" ref="U23:U24" si="54">G23-N23</f>
        <v>18000</v>
      </c>
      <c r="V23" s="30">
        <f t="shared" si="8"/>
        <v>186000</v>
      </c>
      <c r="X23" s="30">
        <f t="shared" si="9"/>
        <v>1614000</v>
      </c>
      <c r="Y23" s="30">
        <f t="shared" si="10"/>
        <v>186000</v>
      </c>
      <c r="Z23" s="30">
        <f t="shared" si="11"/>
        <v>1800000</v>
      </c>
      <c r="AA23" s="30" t="b">
        <f t="shared" si="12"/>
        <v>1</v>
      </c>
      <c r="AC23" s="32"/>
      <c r="AD23" s="33"/>
      <c r="AE23" s="33"/>
      <c r="AF23" s="33"/>
      <c r="AH23" s="46"/>
      <c r="AJ23" s="67"/>
      <c r="AK23" s="67"/>
      <c r="AL23" s="67"/>
      <c r="AM23" s="67"/>
      <c r="AN23" s="67"/>
      <c r="AP23" s="67"/>
      <c r="AQ23" s="67"/>
      <c r="AR23" s="67"/>
      <c r="AS23" s="67"/>
      <c r="AT23" s="67"/>
      <c r="AV23" s="67"/>
      <c r="AW23" s="67"/>
      <c r="AX23" s="67"/>
      <c r="AY23" s="67"/>
      <c r="AZ23" s="67"/>
    </row>
    <row r="24" spans="2:52" s="31" customFormat="1" ht="15" customHeight="1" thickBot="1" x14ac:dyDescent="0.3">
      <c r="B24" s="28" t="s">
        <v>25</v>
      </c>
      <c r="C24" s="41" t="s">
        <v>80</v>
      </c>
      <c r="D24" s="42">
        <v>0</v>
      </c>
      <c r="E24" s="42">
        <v>100000</v>
      </c>
      <c r="F24" s="42">
        <v>100000</v>
      </c>
      <c r="G24" s="42">
        <v>0</v>
      </c>
      <c r="H24" s="42">
        <f t="shared" si="13"/>
        <v>200000</v>
      </c>
      <c r="I24" s="42">
        <f t="shared" si="6"/>
        <v>50000</v>
      </c>
      <c r="K24" s="42">
        <v>0</v>
      </c>
      <c r="L24" s="42">
        <v>100000</v>
      </c>
      <c r="M24" s="42">
        <v>100000</v>
      </c>
      <c r="N24" s="42">
        <v>0</v>
      </c>
      <c r="O24" s="42">
        <f t="shared" ref="O24" si="55">H24</f>
        <v>200000</v>
      </c>
      <c r="P24" s="42">
        <f t="shared" si="7"/>
        <v>50000</v>
      </c>
      <c r="R24" s="42">
        <f t="shared" si="51"/>
        <v>0</v>
      </c>
      <c r="S24" s="42">
        <f t="shared" si="52"/>
        <v>0</v>
      </c>
      <c r="T24" s="42">
        <f t="shared" si="53"/>
        <v>0</v>
      </c>
      <c r="U24" s="42">
        <f t="shared" si="54"/>
        <v>0</v>
      </c>
      <c r="V24" s="42">
        <f t="shared" si="8"/>
        <v>0</v>
      </c>
      <c r="X24" s="42">
        <f t="shared" si="9"/>
        <v>200000</v>
      </c>
      <c r="Y24" s="42">
        <f t="shared" si="10"/>
        <v>0</v>
      </c>
      <c r="Z24" s="42">
        <f t="shared" si="11"/>
        <v>200000</v>
      </c>
      <c r="AA24" s="42" t="b">
        <f t="shared" si="12"/>
        <v>1</v>
      </c>
      <c r="AC24" s="43"/>
      <c r="AD24" s="44"/>
      <c r="AE24" s="44"/>
      <c r="AF24" s="44"/>
      <c r="AH24" s="45"/>
      <c r="AJ24" s="66"/>
      <c r="AK24" s="66"/>
      <c r="AL24" s="66"/>
      <c r="AM24" s="66"/>
      <c r="AN24" s="66"/>
      <c r="AP24" s="66"/>
      <c r="AQ24" s="66"/>
      <c r="AR24" s="66"/>
      <c r="AS24" s="66"/>
      <c r="AT24" s="66"/>
      <c r="AV24" s="66"/>
      <c r="AW24" s="66"/>
      <c r="AX24" s="66"/>
      <c r="AY24" s="66"/>
      <c r="AZ24" s="66"/>
    </row>
    <row r="25" spans="2:52" ht="15.75" thickBot="1" x14ac:dyDescent="0.3">
      <c r="B25" s="56"/>
      <c r="C25" s="2" t="s">
        <v>38</v>
      </c>
      <c r="D25" s="3">
        <f>SUM(D22,D18,D7:D11,D5:D6)</f>
        <v>1466813.6999999997</v>
      </c>
      <c r="E25" s="3">
        <f>SUM(E22,E18,E7:E11,E5:E6)</f>
        <v>18405756.799999997</v>
      </c>
      <c r="F25" s="3">
        <f>SUM(F22,F18,F7:F11,F5:F6)</f>
        <v>18480756.799999997</v>
      </c>
      <c r="G25" s="3">
        <f>SUM(G22,G18,G7:G11,G5:G6)</f>
        <v>1466813.6999999997</v>
      </c>
      <c r="H25" s="3">
        <f>SUM(H22,H18,H7:H11,H5:H6)</f>
        <v>39820141</v>
      </c>
      <c r="I25" s="3">
        <f t="shared" si="6"/>
        <v>9955035.25</v>
      </c>
      <c r="K25" s="3">
        <f>SUM(K22,K18,K7:K11,K5:K6)</f>
        <v>1448206.1</v>
      </c>
      <c r="L25" s="3">
        <f>SUM(L22,L18,L7:L11,L5:L6)</f>
        <v>18193326.399999999</v>
      </c>
      <c r="M25" s="3">
        <f>SUM(M22,M18,M7:M11,M5:M6)</f>
        <v>18268326.399999999</v>
      </c>
      <c r="N25" s="3">
        <f>SUM(N22,N18,N7:N11,N5:N6)</f>
        <v>1448206.1</v>
      </c>
      <c r="O25" s="3">
        <f>SUM(O22,O18,O7:O11,O5:O6)</f>
        <v>39358065</v>
      </c>
      <c r="P25" s="3">
        <f t="shared" si="7"/>
        <v>9839516.25</v>
      </c>
      <c r="R25" s="4">
        <f>SUM(R22,R18,R7:R11,R5:R6)</f>
        <v>18607.600000000035</v>
      </c>
      <c r="S25" s="4">
        <f>SUM(S22,S18,S7:S11,S5:S6)</f>
        <v>212430.40000000014</v>
      </c>
      <c r="T25" s="5">
        <f>SUM(T22,T18,T7:T11,T5:T6)</f>
        <v>212430.40000000014</v>
      </c>
      <c r="U25" s="5">
        <f>SUM(U22,U18,U7:U11,U5:U6)</f>
        <v>18607.600000000035</v>
      </c>
      <c r="V25" s="6">
        <f t="shared" si="8"/>
        <v>462076.00000000035</v>
      </c>
      <c r="X25" s="73">
        <f t="shared" si="9"/>
        <v>39358065</v>
      </c>
      <c r="Y25" s="73">
        <f>V25</f>
        <v>462076.00000000035</v>
      </c>
      <c r="Z25" s="73">
        <f t="shared" si="11"/>
        <v>39820141</v>
      </c>
      <c r="AA25" s="73" t="b">
        <f t="shared" si="12"/>
        <v>1</v>
      </c>
      <c r="AC25" s="7"/>
      <c r="AD25" s="8">
        <f>SUM(AD22,AD18,AD7:AD11,AD5:AD6)</f>
        <v>257625116.66666669</v>
      </c>
      <c r="AE25" s="8">
        <f>SUM(AE22,AE18,AE7:AE11,AE5:AE6)</f>
        <v>249016666.66666669</v>
      </c>
      <c r="AF25" s="8">
        <f>SUM(AF22,AF18,AF7:AF11,AF5:AF6)</f>
        <v>-8608450</v>
      </c>
      <c r="AH25" s="71"/>
      <c r="AI25" s="72"/>
      <c r="AJ25" s="68">
        <f>SUM(AJ22,AJ18,AJ7:AJ11,AJ5:AJ6)</f>
        <v>19852.074052646803</v>
      </c>
      <c r="AK25" s="68">
        <f>SUM(AK22,AK18,AK7:AK11,AK5:AK6)</f>
        <v>84904.391090540928</v>
      </c>
      <c r="AL25" s="68">
        <f>SUM(AL22,AL18,AL7:AL11,AL5:AL6)</f>
        <v>84904.391090540928</v>
      </c>
      <c r="AM25" s="68">
        <f>SUM(AM22,AM18,AM7:AM11,AM5:AM6)</f>
        <v>19852.074052646803</v>
      </c>
      <c r="AN25" s="68">
        <f>SUM(AJ25:AM25)</f>
        <v>209512.93028637546</v>
      </c>
      <c r="AO25" s="72"/>
      <c r="AP25" s="68">
        <f>SUM(AP22,AP18,AP7:AP11,AP5:AP6)</f>
        <v>19872.722013306335</v>
      </c>
      <c r="AQ25" s="68">
        <f>SUM(AQ22,AQ18,AQ7:AQ11,AQ5:AQ6)</f>
        <v>81862.886896152733</v>
      </c>
      <c r="AR25" s="68">
        <f>SUM(AR22,AR18,AR7:AR11,AR5:AR6)</f>
        <v>81862.886896152733</v>
      </c>
      <c r="AS25" s="68">
        <f>SUM(AS22,AS18,AS7:AS11,AS5:AS6)</f>
        <v>19872.722013306335</v>
      </c>
      <c r="AT25" s="68">
        <f>SUM(AP25:AS25)</f>
        <v>203471.21781891814</v>
      </c>
      <c r="AU25" s="72"/>
      <c r="AV25" s="68">
        <f>SUM(AV22,AV18,AV7:AV11,AV5:AV6)</f>
        <v>20.647960659530327</v>
      </c>
      <c r="AW25" s="68">
        <f>SUM(AW22,AW18,AW7:AW11,AW5:AW6)</f>
        <v>-3041.5041943881952</v>
      </c>
      <c r="AX25" s="68">
        <f>SUM(AX22,AX18,AX7:AX11,AX5:AX6)</f>
        <v>-3041.5041943881952</v>
      </c>
      <c r="AY25" s="68">
        <f>SUM(AY22,AY18,AY7:AY11,AY5:AY6)</f>
        <v>20.647960659530327</v>
      </c>
      <c r="AZ25" s="68">
        <f>AT25-AN25</f>
        <v>-6041.7124674573133</v>
      </c>
    </row>
    <row r="26" spans="2:52" s="57" customFormat="1" ht="12" x14ac:dyDescent="0.2">
      <c r="C26" s="57" t="s">
        <v>39</v>
      </c>
      <c r="D26" s="58">
        <f t="shared" ref="D26:I26" si="56">SUM(D24,D21,D17,D16,D5:D9)</f>
        <v>171206.1</v>
      </c>
      <c r="E26" s="58">
        <f t="shared" si="56"/>
        <v>12385826.4</v>
      </c>
      <c r="F26" s="58">
        <f t="shared" si="56"/>
        <v>12460826.4</v>
      </c>
      <c r="G26" s="58">
        <f t="shared" si="56"/>
        <v>171206.1</v>
      </c>
      <c r="H26" s="58">
        <f t="shared" si="56"/>
        <v>25189065</v>
      </c>
      <c r="I26" s="58">
        <f t="shared" si="56"/>
        <v>6297266.25</v>
      </c>
      <c r="K26" s="58">
        <f>SUM(K24,K21,K17,K16,K5:K9)</f>
        <v>171206.1</v>
      </c>
      <c r="L26" s="58">
        <f>SUM(L24,L21,L17,L16,L5:L9)</f>
        <v>12385826.4</v>
      </c>
      <c r="M26" s="58">
        <f>SUM(M24,M21,M17,M16,M5:M9)</f>
        <v>12460826.4</v>
      </c>
      <c r="N26" s="58">
        <f>SUM(N24,N21,N17,N16,N5:N9)</f>
        <v>171206.1</v>
      </c>
      <c r="O26" s="58">
        <f>SUM(O24,O21,O17,O16,O5:O9)</f>
        <v>25189065</v>
      </c>
      <c r="P26" s="59"/>
      <c r="R26" s="59"/>
      <c r="S26" s="59"/>
      <c r="T26" s="59"/>
      <c r="U26" s="59"/>
      <c r="V26" s="59"/>
      <c r="X26" s="59"/>
      <c r="Y26" s="59"/>
      <c r="Z26" s="59"/>
      <c r="AA26" s="59"/>
      <c r="AH26" s="60"/>
      <c r="AJ26" s="59"/>
      <c r="AK26" s="59"/>
      <c r="AL26" s="59"/>
      <c r="AM26" s="59"/>
      <c r="AN26" s="59"/>
      <c r="AP26" s="59"/>
      <c r="AQ26" s="59"/>
      <c r="AR26" s="59"/>
      <c r="AS26" s="59"/>
      <c r="AT26" s="59"/>
      <c r="AV26" s="59"/>
      <c r="AW26" s="59"/>
      <c r="AX26" s="59"/>
      <c r="AY26" s="59"/>
      <c r="AZ26" s="59"/>
    </row>
    <row r="27" spans="2:52" s="57" customFormat="1" ht="12" x14ac:dyDescent="0.2">
      <c r="C27" s="57" t="s">
        <v>40</v>
      </c>
      <c r="D27" s="82">
        <f t="shared" ref="D27:I27" si="57">SUM(D12:D15,D19:D20,D23:D23,D10:D10)</f>
        <v>1295607.6000000001</v>
      </c>
      <c r="E27" s="83">
        <f t="shared" si="57"/>
        <v>6019930.4000000004</v>
      </c>
      <c r="F27" s="84">
        <f t="shared" si="57"/>
        <v>6019930.4000000004</v>
      </c>
      <c r="G27" s="103">
        <f t="shared" si="57"/>
        <v>1295607.6000000001</v>
      </c>
      <c r="H27" s="58">
        <f t="shared" si="57"/>
        <v>14631076</v>
      </c>
      <c r="I27" s="58">
        <f t="shared" si="57"/>
        <v>3657769</v>
      </c>
      <c r="K27" s="82">
        <f t="shared" ref="K27:P27" si="58">SUM(K12:K15,K19:K20,K23:K23,K10:K10)</f>
        <v>1277000</v>
      </c>
      <c r="L27" s="83">
        <f t="shared" si="58"/>
        <v>5807500</v>
      </c>
      <c r="M27" s="84">
        <f t="shared" si="58"/>
        <v>5807500</v>
      </c>
      <c r="N27" s="103">
        <f t="shared" si="58"/>
        <v>1277000</v>
      </c>
      <c r="O27" s="58">
        <f t="shared" si="58"/>
        <v>14169000</v>
      </c>
      <c r="P27" s="58">
        <f t="shared" si="58"/>
        <v>3542250</v>
      </c>
      <c r="R27" s="59"/>
      <c r="S27" s="59"/>
      <c r="T27" s="59"/>
      <c r="U27" s="59"/>
      <c r="V27" s="59"/>
      <c r="X27" s="59"/>
      <c r="Y27" s="59"/>
      <c r="Z27" s="59"/>
      <c r="AA27" s="59"/>
      <c r="AC27" s="81" t="s">
        <v>41</v>
      </c>
      <c r="AH27" s="81" t="s">
        <v>41</v>
      </c>
      <c r="AJ27" s="59"/>
      <c r="AK27" s="59"/>
      <c r="AL27" s="59"/>
      <c r="AM27" s="59"/>
      <c r="AN27" s="59"/>
      <c r="AP27" s="59"/>
      <c r="AQ27" s="59"/>
      <c r="AR27" s="59"/>
      <c r="AS27" s="59"/>
      <c r="AT27" s="59"/>
      <c r="AV27" s="59"/>
      <c r="AW27" s="59"/>
      <c r="AX27" s="59"/>
      <c r="AY27" s="59"/>
      <c r="AZ27" s="59"/>
    </row>
    <row r="28" spans="2:52" s="61" customFormat="1" ht="12" x14ac:dyDescent="0.2">
      <c r="D28" s="62">
        <f>SUM(D26:D27)</f>
        <v>1466813.7000000002</v>
      </c>
      <c r="E28" s="62">
        <f>SUM(E26:E27)</f>
        <v>18405756.800000001</v>
      </c>
      <c r="F28" s="62">
        <f>SUM(F26:F27)</f>
        <v>18480756.800000001</v>
      </c>
      <c r="G28" s="62">
        <f>SUM(G26:G27)</f>
        <v>1466813.7000000002</v>
      </c>
      <c r="H28" s="62">
        <f>SUM(H26:H27)</f>
        <v>39820141</v>
      </c>
      <c r="I28" s="86">
        <f>H28/I39</f>
        <v>561638.09590973193</v>
      </c>
      <c r="K28" s="62">
        <f>SUM(K26:K27)</f>
        <v>1448206.1</v>
      </c>
      <c r="L28" s="62">
        <f>SUM(L26:L27)</f>
        <v>18193326.399999999</v>
      </c>
      <c r="M28" s="62">
        <f>SUM(M26:M27)</f>
        <v>18268326.399999999</v>
      </c>
      <c r="N28" s="62">
        <f>SUM(N26:N27)</f>
        <v>1448206.1</v>
      </c>
      <c r="O28" s="62">
        <f>SUM(O26:O27)</f>
        <v>39358065</v>
      </c>
      <c r="P28" s="86">
        <f>O28/P39</f>
        <v>554338.94366197183</v>
      </c>
      <c r="R28" s="87">
        <f>(P28-I28)/I28</f>
        <v>-1.2996184377302704E-2</v>
      </c>
      <c r="T28" s="63"/>
      <c r="AH28" s="64"/>
      <c r="AL28" s="63"/>
      <c r="AR28" s="63"/>
      <c r="AX28" s="63"/>
    </row>
    <row r="29" spans="2:52" s="61" customFormat="1" ht="12" x14ac:dyDescent="0.2">
      <c r="D29" s="62" t="b">
        <f>EXACT(D28,D25)</f>
        <v>1</v>
      </c>
      <c r="E29" s="62" t="b">
        <f>EXACT(E28,E25)</f>
        <v>1</v>
      </c>
      <c r="F29" s="62" t="b">
        <f>EXACT(F28,F25)</f>
        <v>1</v>
      </c>
      <c r="G29" s="62" t="b">
        <f>EXACT(G28,G25)</f>
        <v>1</v>
      </c>
      <c r="H29" s="62" t="b">
        <f>EXACT(H28,H25)</f>
        <v>1</v>
      </c>
      <c r="I29" s="63">
        <f>I25-I9-I8-I7</f>
        <v>9239520</v>
      </c>
      <c r="K29" s="62" t="b">
        <f>EXACT(K28,K25)</f>
        <v>1</v>
      </c>
      <c r="L29" s="62" t="b">
        <f>EXACT(L28,L25)</f>
        <v>1</v>
      </c>
      <c r="M29" s="62" t="b">
        <f>EXACT(M28,M25)</f>
        <v>1</v>
      </c>
      <c r="N29" s="62" t="b">
        <f>EXACT(N28,N25)</f>
        <v>1</v>
      </c>
      <c r="O29" s="62" t="b">
        <f>EXACT(O28,O25)</f>
        <v>1</v>
      </c>
      <c r="P29" s="88">
        <f>(O28-H28)/H28</f>
        <v>-1.1604077444125574E-2</v>
      </c>
      <c r="T29" s="63"/>
      <c r="AH29" s="64"/>
      <c r="AL29" s="63"/>
      <c r="AR29" s="63"/>
      <c r="AX29" s="63"/>
    </row>
    <row r="30" spans="2:52" hidden="1" x14ac:dyDescent="0.25">
      <c r="C30" s="10" t="s">
        <v>42</v>
      </c>
      <c r="D30" s="11"/>
      <c r="E30" s="11"/>
      <c r="F30" s="11"/>
      <c r="G30" s="11"/>
      <c r="H30" s="11"/>
      <c r="I30" s="12"/>
      <c r="J30" s="13"/>
      <c r="K30" s="10"/>
      <c r="L30" s="11"/>
      <c r="M30" s="11"/>
      <c r="N30" s="11"/>
      <c r="O30" s="12"/>
      <c r="P30" s="12"/>
      <c r="Q30" s="13"/>
      <c r="R30" s="13"/>
      <c r="S30" s="13"/>
      <c r="T30" s="13"/>
      <c r="U30" s="13"/>
      <c r="V30" s="13"/>
      <c r="AH30" s="14"/>
      <c r="AJ30" s="13"/>
      <c r="AK30" s="13"/>
      <c r="AL30" s="13"/>
      <c r="AM30" s="13"/>
      <c r="AN30" s="13"/>
      <c r="AP30" s="13"/>
      <c r="AQ30" s="13"/>
      <c r="AR30" s="13"/>
      <c r="AS30" s="13"/>
      <c r="AT30" s="13"/>
      <c r="AV30" s="13"/>
      <c r="AW30" s="13"/>
      <c r="AX30" s="13"/>
      <c r="AY30" s="13"/>
      <c r="AZ30" s="13"/>
    </row>
    <row r="31" spans="2:52" hidden="1" x14ac:dyDescent="0.25">
      <c r="C31" s="15" t="s">
        <v>43</v>
      </c>
      <c r="D31" s="16"/>
      <c r="E31" s="16"/>
      <c r="F31" s="16"/>
      <c r="G31" s="102"/>
      <c r="H31" s="16"/>
      <c r="I31" s="91" t="e">
        <f>AVERAGE(D31:G31)</f>
        <v>#DIV/0!</v>
      </c>
      <c r="J31" s="17"/>
      <c r="K31" s="18"/>
      <c r="L31" s="18"/>
      <c r="M31" s="18"/>
      <c r="N31" s="18"/>
      <c r="O31" s="18"/>
      <c r="P31" s="91" t="e">
        <f>AVERAGE(K31:N31)</f>
        <v>#DIV/0!</v>
      </c>
      <c r="AH31" s="19"/>
    </row>
    <row r="32" spans="2:52" hidden="1" x14ac:dyDescent="0.25">
      <c r="C32" s="15" t="s">
        <v>44</v>
      </c>
      <c r="D32" s="20" t="e">
        <f>D33/D31</f>
        <v>#DIV/0!</v>
      </c>
      <c r="E32" s="20" t="e">
        <f>E33/E31</f>
        <v>#DIV/0!</v>
      </c>
      <c r="F32" s="20" t="e">
        <f>F33/F31</f>
        <v>#DIV/0!</v>
      </c>
      <c r="G32" s="20" t="e">
        <f>G33/G31</f>
        <v>#DIV/0!</v>
      </c>
      <c r="H32" s="20"/>
      <c r="I32" s="91" t="e">
        <f>I33/I31</f>
        <v>#DIV/0!</v>
      </c>
      <c r="J32" s="17"/>
      <c r="K32" s="20" t="e">
        <f>K33/K31</f>
        <v>#DIV/0!</v>
      </c>
      <c r="L32" s="20" t="e">
        <f>L33/L31</f>
        <v>#DIV/0!</v>
      </c>
      <c r="M32" s="20" t="e">
        <f>M33/M31</f>
        <v>#DIV/0!</v>
      </c>
      <c r="N32" s="20" t="e">
        <f>N33/N31</f>
        <v>#DIV/0!</v>
      </c>
      <c r="O32" s="18"/>
      <c r="P32" s="91" t="e">
        <f>P33/P31</f>
        <v>#DIV/0!</v>
      </c>
      <c r="AD32" s="89"/>
      <c r="AE32" s="89"/>
      <c r="AH32" s="19"/>
    </row>
    <row r="33" spans="3:52" hidden="1" x14ac:dyDescent="0.25">
      <c r="C33" s="23" t="s">
        <v>45</v>
      </c>
      <c r="D33" s="16"/>
      <c r="E33" s="16"/>
      <c r="F33" s="16"/>
      <c r="G33" s="102"/>
      <c r="H33" s="16"/>
      <c r="I33" s="92" t="e">
        <f>AVERAGE(D33:G33)</f>
        <v>#DIV/0!</v>
      </c>
      <c r="J33" s="17"/>
      <c r="K33" s="25"/>
      <c r="L33" s="25"/>
      <c r="M33" s="25"/>
      <c r="N33" s="25"/>
      <c r="O33" s="25"/>
      <c r="P33" s="92" t="e">
        <f>AVERAGE(K33:N33)</f>
        <v>#DIV/0!</v>
      </c>
      <c r="AD33" s="90"/>
      <c r="AE33" s="90"/>
      <c r="AH33" s="19"/>
    </row>
    <row r="34" spans="3:52" hidden="1" x14ac:dyDescent="0.25">
      <c r="C34" s="53" t="s">
        <v>46</v>
      </c>
      <c r="D34" s="51"/>
      <c r="E34" s="51"/>
      <c r="F34" s="51"/>
      <c r="G34" s="51"/>
      <c r="H34" s="51"/>
      <c r="I34" s="52"/>
      <c r="J34" s="21"/>
      <c r="K34" s="50"/>
      <c r="L34" s="51"/>
      <c r="M34" s="51"/>
      <c r="N34" s="51"/>
      <c r="O34" s="52"/>
      <c r="P34" s="52"/>
      <c r="Q34" s="21"/>
      <c r="R34" s="21"/>
      <c r="S34" s="21"/>
      <c r="T34" s="21"/>
      <c r="U34" s="21"/>
      <c r="V34" s="21"/>
      <c r="AD34" s="90"/>
      <c r="AE34" s="90"/>
      <c r="AH34" s="22"/>
      <c r="AJ34" s="21"/>
      <c r="AK34" s="21"/>
      <c r="AL34" s="21"/>
      <c r="AM34" s="21"/>
      <c r="AN34" s="21"/>
      <c r="AP34" s="21"/>
      <c r="AQ34" s="21"/>
      <c r="AR34" s="21"/>
      <c r="AS34" s="21"/>
      <c r="AT34" s="21"/>
      <c r="AV34" s="21"/>
      <c r="AW34" s="21"/>
      <c r="AX34" s="21"/>
      <c r="AY34" s="21"/>
      <c r="AZ34" s="21"/>
    </row>
    <row r="35" spans="3:52" hidden="1" x14ac:dyDescent="0.25">
      <c r="C35" s="15" t="s">
        <v>43</v>
      </c>
      <c r="D35" s="16"/>
      <c r="E35" s="16"/>
      <c r="F35" s="16"/>
      <c r="G35" s="102"/>
      <c r="H35" s="16"/>
      <c r="I35" s="91" t="e">
        <f>AVERAGE(D35:G35)</f>
        <v>#DIV/0!</v>
      </c>
      <c r="K35" s="18"/>
      <c r="L35" s="18"/>
      <c r="M35" s="18"/>
      <c r="N35" s="18"/>
      <c r="O35" s="18"/>
      <c r="P35" s="91" t="e">
        <f>AVERAGE(K35:N35)</f>
        <v>#DIV/0!</v>
      </c>
      <c r="AH35" s="19"/>
    </row>
    <row r="36" spans="3:52" hidden="1" x14ac:dyDescent="0.25">
      <c r="C36" s="15" t="s">
        <v>44</v>
      </c>
      <c r="D36" s="20" t="e">
        <f>D37/D35</f>
        <v>#DIV/0!</v>
      </c>
      <c r="E36" s="20" t="e">
        <f>E37/E35</f>
        <v>#DIV/0!</v>
      </c>
      <c r="F36" s="20" t="e">
        <f>F37/F35</f>
        <v>#DIV/0!</v>
      </c>
      <c r="G36" s="20" t="e">
        <f>G37/G35</f>
        <v>#DIV/0!</v>
      </c>
      <c r="H36" s="20"/>
      <c r="I36" s="91" t="e">
        <f>I37/I35</f>
        <v>#DIV/0!</v>
      </c>
      <c r="K36" s="20" t="e">
        <f>K37/K35</f>
        <v>#DIV/0!</v>
      </c>
      <c r="L36" s="20" t="e">
        <f>L37/L35</f>
        <v>#DIV/0!</v>
      </c>
      <c r="M36" s="20" t="e">
        <f>M37/M35</f>
        <v>#DIV/0!</v>
      </c>
      <c r="N36" s="20" t="e">
        <f>N37/N35</f>
        <v>#DIV/0!</v>
      </c>
      <c r="O36" s="18"/>
      <c r="P36" s="91" t="e">
        <f>P37/P35</f>
        <v>#DIV/0!</v>
      </c>
      <c r="AH36" s="19"/>
    </row>
    <row r="37" spans="3:52" hidden="1" x14ac:dyDescent="0.25">
      <c r="C37" s="23" t="s">
        <v>45</v>
      </c>
      <c r="D37" s="16"/>
      <c r="E37" s="16"/>
      <c r="F37" s="16"/>
      <c r="G37" s="102"/>
      <c r="H37" s="24"/>
      <c r="I37" s="92" t="e">
        <f>AVERAGE(D37:G37)</f>
        <v>#DIV/0!</v>
      </c>
      <c r="K37" s="25"/>
      <c r="L37" s="25"/>
      <c r="M37" s="25"/>
      <c r="N37" s="25"/>
      <c r="O37" s="25"/>
      <c r="P37" s="92" t="e">
        <f>AVERAGE(K37:N37)</f>
        <v>#DIV/0!</v>
      </c>
    </row>
    <row r="38" spans="3:52" x14ac:dyDescent="0.25">
      <c r="C38" s="47" t="s">
        <v>47</v>
      </c>
      <c r="D38" s="48"/>
      <c r="E38" s="48"/>
      <c r="F38" s="48"/>
      <c r="G38" s="48"/>
      <c r="H38" s="48"/>
      <c r="I38" s="49"/>
      <c r="K38" s="47"/>
      <c r="L38" s="48"/>
      <c r="M38" s="48"/>
      <c r="N38" s="48"/>
      <c r="O38" s="48"/>
      <c r="P38" s="49"/>
      <c r="Q38" s="9"/>
      <c r="AC38" s="26"/>
      <c r="AD38" s="27"/>
      <c r="AE38" s="27"/>
      <c r="AF38" s="27"/>
    </row>
    <row r="39" spans="3:52" x14ac:dyDescent="0.25">
      <c r="C39" s="15" t="s">
        <v>43</v>
      </c>
      <c r="D39" s="85">
        <v>51.7</v>
      </c>
      <c r="E39" s="85">
        <v>82.2</v>
      </c>
      <c r="F39" s="109">
        <v>82.2</v>
      </c>
      <c r="G39" s="109">
        <v>51.7</v>
      </c>
      <c r="H39" s="85">
        <v>95.2</v>
      </c>
      <c r="I39" s="110">
        <v>70.900000000000006</v>
      </c>
      <c r="K39" s="85">
        <v>51.7</v>
      </c>
      <c r="L39" s="85">
        <v>82</v>
      </c>
      <c r="M39" s="109">
        <v>82</v>
      </c>
      <c r="N39" s="111">
        <v>51.7</v>
      </c>
      <c r="O39" s="85">
        <v>95.1</v>
      </c>
      <c r="P39" s="110">
        <v>71</v>
      </c>
      <c r="Q39" s="13"/>
      <c r="AC39" s="26"/>
      <c r="AD39" s="27"/>
      <c r="AE39" s="27"/>
      <c r="AF39" s="27"/>
    </row>
    <row r="40" spans="3:52" x14ac:dyDescent="0.25">
      <c r="C40" s="15" t="s">
        <v>44</v>
      </c>
      <c r="D40" s="20">
        <f t="shared" ref="D40:I40" si="59">D41/D39</f>
        <v>6.1702127659574462</v>
      </c>
      <c r="E40" s="20">
        <f t="shared" si="59"/>
        <v>17.360097323600971</v>
      </c>
      <c r="F40" s="20">
        <f t="shared" si="59"/>
        <v>17.360097323600971</v>
      </c>
      <c r="G40" s="20">
        <f t="shared" si="59"/>
        <v>6.1702127659574462</v>
      </c>
      <c r="H40" s="20">
        <f t="shared" si="59"/>
        <v>36.691176470588232</v>
      </c>
      <c r="I40" s="91">
        <f t="shared" si="59"/>
        <v>12.313117066290548</v>
      </c>
      <c r="K40" s="20">
        <f t="shared" ref="K40:P40" si="60">K41/K39</f>
        <v>6.2669245647969047</v>
      </c>
      <c r="L40" s="20">
        <f t="shared" si="60"/>
        <v>17</v>
      </c>
      <c r="M40" s="105">
        <f t="shared" si="60"/>
        <v>17</v>
      </c>
      <c r="N40" s="106">
        <f t="shared" si="60"/>
        <v>6.2669245647969047</v>
      </c>
      <c r="O40" s="20">
        <f t="shared" si="60"/>
        <v>36.13038906414301</v>
      </c>
      <c r="P40" s="91">
        <f t="shared" si="60"/>
        <v>12.098591549295774</v>
      </c>
      <c r="AC40" s="26"/>
      <c r="AD40" s="27"/>
      <c r="AE40" s="27"/>
      <c r="AF40" s="27"/>
    </row>
    <row r="41" spans="3:52" x14ac:dyDescent="0.25">
      <c r="C41" s="23" t="s">
        <v>45</v>
      </c>
      <c r="D41" s="24">
        <v>319</v>
      </c>
      <c r="E41" s="24">
        <v>1427</v>
      </c>
      <c r="F41" s="104">
        <v>1427</v>
      </c>
      <c r="G41" s="104">
        <v>319</v>
      </c>
      <c r="H41" s="24">
        <v>3493</v>
      </c>
      <c r="I41" s="112">
        <v>873</v>
      </c>
      <c r="K41" s="24">
        <v>324</v>
      </c>
      <c r="L41" s="24">
        <v>1394</v>
      </c>
      <c r="M41" s="104">
        <v>1394</v>
      </c>
      <c r="N41" s="107">
        <v>324</v>
      </c>
      <c r="O41" s="24">
        <v>3436</v>
      </c>
      <c r="P41" s="112">
        <v>859</v>
      </c>
      <c r="AC41" s="26"/>
      <c r="AD41" s="27"/>
      <c r="AE41" s="27"/>
      <c r="AF41" s="27"/>
    </row>
  </sheetData>
  <mergeCells count="37">
    <mergeCell ref="B2:B4"/>
    <mergeCell ref="C2:C4"/>
    <mergeCell ref="D2:I2"/>
    <mergeCell ref="K2:P2"/>
    <mergeCell ref="R2:V2"/>
    <mergeCell ref="K3:K4"/>
    <mergeCell ref="L3:L4"/>
    <mergeCell ref="M3:M4"/>
    <mergeCell ref="N3:N4"/>
    <mergeCell ref="R3:R4"/>
    <mergeCell ref="S3:S4"/>
    <mergeCell ref="T3:T4"/>
    <mergeCell ref="U3:U4"/>
    <mergeCell ref="V3:V4"/>
    <mergeCell ref="O3:O4"/>
    <mergeCell ref="P3:P4"/>
    <mergeCell ref="X2:AA2"/>
    <mergeCell ref="AA3:AA4"/>
    <mergeCell ref="Z3:Z4"/>
    <mergeCell ref="AJ3:AN3"/>
    <mergeCell ref="AP3:AT3"/>
    <mergeCell ref="AH3:AH4"/>
    <mergeCell ref="AC2:AF2"/>
    <mergeCell ref="AH2:AZ2"/>
    <mergeCell ref="AV3:AZ3"/>
    <mergeCell ref="AC3:AC4"/>
    <mergeCell ref="AD3:AD4"/>
    <mergeCell ref="AE3:AE4"/>
    <mergeCell ref="AF3:AF4"/>
    <mergeCell ref="Y3:Y4"/>
    <mergeCell ref="X3:X4"/>
    <mergeCell ref="I3:I4"/>
    <mergeCell ref="D3:D4"/>
    <mergeCell ref="E3:E4"/>
    <mergeCell ref="F3:F4"/>
    <mergeCell ref="G3:G4"/>
    <mergeCell ref="H3:H4"/>
  </mergeCells>
  <pageMargins left="0.7" right="0.7" top="0.75" bottom="0.75" header="0.3" footer="0.3"/>
  <pageSetup orientation="portrait" r:id="rId1"/>
  <headerFooter>
    <oddHeader>&amp;L&amp;"Calibri"&amp;12&amp;K00B294 Proprietary&amp;1#_x000D_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A5C50-D89E-42CA-99BD-EF5BC5B0D7E4}">
  <dimension ref="A2:X57"/>
  <sheetViews>
    <sheetView showGridLines="0" zoomScale="90" zoomScaleNormal="90" workbookViewId="0">
      <selection activeCell="A12" sqref="A12"/>
    </sheetView>
  </sheetViews>
  <sheetFormatPr defaultRowHeight="15" x14ac:dyDescent="0.25"/>
  <cols>
    <col min="1" max="1" width="13.28515625" bestFit="1" customWidth="1"/>
    <col min="2" max="2" width="48.28515625" bestFit="1" customWidth="1"/>
    <col min="3" max="5" width="11.42578125" style="120" bestFit="1" customWidth="1"/>
    <col min="6" max="11" width="12.85546875" style="120" bestFit="1" customWidth="1"/>
    <col min="12" max="14" width="11.42578125" style="120" bestFit="1" customWidth="1"/>
    <col min="15" max="15" width="14.28515625" style="120" bestFit="1" customWidth="1"/>
    <col min="16" max="16" width="3.7109375" customWidth="1"/>
  </cols>
  <sheetData>
    <row r="2" spans="1:24" x14ac:dyDescent="0.25">
      <c r="D2" s="121" t="s">
        <v>48</v>
      </c>
      <c r="E2" s="161" t="s">
        <v>89</v>
      </c>
      <c r="F2" s="161"/>
    </row>
    <row r="3" spans="1:24" x14ac:dyDescent="0.25">
      <c r="D3" s="121" t="s">
        <v>49</v>
      </c>
      <c r="E3" s="161" t="s">
        <v>90</v>
      </c>
      <c r="F3" s="161"/>
    </row>
    <row r="4" spans="1:24" x14ac:dyDescent="0.25">
      <c r="D4" s="121" t="s">
        <v>50</v>
      </c>
      <c r="E4" s="162" t="s">
        <v>91</v>
      </c>
      <c r="F4" s="162"/>
    </row>
    <row r="5" spans="1:24" ht="15.75" thickBot="1" x14ac:dyDescent="0.3"/>
    <row r="6" spans="1:24" ht="21.4" customHeight="1" thickBot="1" x14ac:dyDescent="0.3">
      <c r="A6" s="168" t="s">
        <v>0</v>
      </c>
      <c r="B6" s="163" t="s">
        <v>51</v>
      </c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4"/>
      <c r="Q6" s="167" t="s">
        <v>95</v>
      </c>
      <c r="R6" s="167"/>
      <c r="S6" s="167"/>
      <c r="T6" s="167"/>
      <c r="U6" s="167"/>
      <c r="V6" s="167"/>
      <c r="W6" s="167"/>
      <c r="X6" s="167"/>
    </row>
    <row r="7" spans="1:24" ht="15.75" thickBot="1" x14ac:dyDescent="0.3">
      <c r="A7" s="169"/>
      <c r="B7" s="95"/>
      <c r="C7" s="93" t="s">
        <v>52</v>
      </c>
      <c r="D7" s="93" t="s">
        <v>53</v>
      </c>
      <c r="E7" s="93" t="s">
        <v>54</v>
      </c>
      <c r="F7" s="93" t="s">
        <v>55</v>
      </c>
      <c r="G7" s="93" t="s">
        <v>56</v>
      </c>
      <c r="H7" s="93" t="s">
        <v>57</v>
      </c>
      <c r="I7" s="93" t="s">
        <v>58</v>
      </c>
      <c r="J7" s="93" t="s">
        <v>59</v>
      </c>
      <c r="K7" s="93" t="s">
        <v>60</v>
      </c>
      <c r="L7" s="93" t="s">
        <v>61</v>
      </c>
      <c r="M7" s="93" t="s">
        <v>62</v>
      </c>
      <c r="N7" s="93" t="s">
        <v>63</v>
      </c>
      <c r="O7" s="93" t="s">
        <v>64</v>
      </c>
      <c r="Q7" s="167"/>
      <c r="R7" s="167"/>
      <c r="S7" s="167"/>
      <c r="T7" s="167"/>
      <c r="U7" s="167"/>
      <c r="V7" s="167"/>
      <c r="W7" s="167"/>
      <c r="X7" s="167"/>
    </row>
    <row r="8" spans="1:24" x14ac:dyDescent="0.25">
      <c r="A8" s="169"/>
      <c r="B8" s="165" t="s">
        <v>65</v>
      </c>
      <c r="C8" s="165"/>
      <c r="D8" s="165"/>
      <c r="E8" s="165"/>
      <c r="F8" s="165"/>
      <c r="G8" s="165"/>
      <c r="H8" s="165"/>
      <c r="I8" s="165"/>
      <c r="J8" s="165"/>
      <c r="K8" s="165"/>
      <c r="L8" s="165"/>
      <c r="M8" s="165"/>
      <c r="N8" s="165"/>
      <c r="O8" s="166"/>
      <c r="Q8" s="167"/>
      <c r="R8" s="167"/>
      <c r="S8" s="167"/>
      <c r="T8" s="167"/>
      <c r="U8" s="167"/>
      <c r="V8" s="167"/>
      <c r="W8" s="167"/>
      <c r="X8" s="167"/>
    </row>
    <row r="9" spans="1:24" x14ac:dyDescent="0.25">
      <c r="A9" s="99" t="s">
        <v>25</v>
      </c>
      <c r="B9" s="96" t="s">
        <v>26</v>
      </c>
      <c r="C9" s="78">
        <v>0</v>
      </c>
      <c r="D9" s="78">
        <v>0</v>
      </c>
      <c r="E9" s="78">
        <v>0</v>
      </c>
      <c r="F9" s="78">
        <v>2616666.6666666665</v>
      </c>
      <c r="G9" s="78">
        <v>2616666.6666666665</v>
      </c>
      <c r="H9" s="78">
        <v>2616666.6666666665</v>
      </c>
      <c r="I9" s="78">
        <v>2616666.6666666665</v>
      </c>
      <c r="J9" s="78">
        <v>2616666.6666666665</v>
      </c>
      <c r="K9" s="78">
        <v>2616666.6666666665</v>
      </c>
      <c r="L9" s="78">
        <v>0</v>
      </c>
      <c r="M9" s="78">
        <v>0</v>
      </c>
      <c r="N9" s="78">
        <v>0</v>
      </c>
      <c r="O9" s="124">
        <f t="shared" ref="O9:O27" si="0">SUM(C9:N9)</f>
        <v>15699999.999999998</v>
      </c>
      <c r="Q9" s="167"/>
      <c r="R9" s="167"/>
      <c r="S9" s="167"/>
      <c r="T9" s="167"/>
      <c r="U9" s="167"/>
      <c r="V9" s="167"/>
      <c r="W9" s="167"/>
      <c r="X9" s="167"/>
    </row>
    <row r="10" spans="1:24" x14ac:dyDescent="0.25">
      <c r="A10" s="100" t="s">
        <v>25</v>
      </c>
      <c r="B10" s="97" t="s">
        <v>27</v>
      </c>
      <c r="C10" s="37">
        <v>0</v>
      </c>
      <c r="D10" s="37">
        <v>0</v>
      </c>
      <c r="E10" s="37">
        <v>0</v>
      </c>
      <c r="F10" s="37">
        <v>962000.66666666663</v>
      </c>
      <c r="G10" s="37">
        <v>962000.66666666663</v>
      </c>
      <c r="H10" s="37">
        <v>962000.66666666663</v>
      </c>
      <c r="I10" s="37">
        <v>962000.66666666663</v>
      </c>
      <c r="J10" s="37">
        <v>962000.66666666663</v>
      </c>
      <c r="K10" s="37">
        <v>962000.66666666663</v>
      </c>
      <c r="L10" s="37">
        <v>0</v>
      </c>
      <c r="M10" s="37">
        <v>0</v>
      </c>
      <c r="N10" s="37">
        <v>0</v>
      </c>
      <c r="O10" s="125">
        <f t="shared" si="0"/>
        <v>5772004</v>
      </c>
      <c r="Q10" s="167"/>
      <c r="R10" s="167"/>
      <c r="S10" s="167"/>
      <c r="T10" s="167"/>
      <c r="U10" s="167"/>
      <c r="V10" s="167"/>
      <c r="W10" s="167"/>
      <c r="X10" s="167"/>
    </row>
    <row r="11" spans="1:24" x14ac:dyDescent="0.25">
      <c r="A11" s="100" t="s">
        <v>25</v>
      </c>
      <c r="B11" s="97" t="s">
        <v>28</v>
      </c>
      <c r="C11" s="37">
        <v>0</v>
      </c>
      <c r="D11" s="37">
        <v>0</v>
      </c>
      <c r="E11" s="37">
        <v>0</v>
      </c>
      <c r="F11" s="37">
        <v>191666.66666666666</v>
      </c>
      <c r="G11" s="37">
        <v>191666.66666666666</v>
      </c>
      <c r="H11" s="37">
        <v>191666.66666666666</v>
      </c>
      <c r="I11" s="37">
        <v>191666.66666666666</v>
      </c>
      <c r="J11" s="37">
        <v>191666.66666666666</v>
      </c>
      <c r="K11" s="37">
        <v>191666.66666666666</v>
      </c>
      <c r="L11" s="37">
        <v>0</v>
      </c>
      <c r="M11" s="37">
        <v>0</v>
      </c>
      <c r="N11" s="37">
        <v>0</v>
      </c>
      <c r="O11" s="125">
        <f t="shared" si="0"/>
        <v>1150000</v>
      </c>
      <c r="Q11" s="167"/>
      <c r="R11" s="167"/>
      <c r="S11" s="167"/>
      <c r="T11" s="167"/>
      <c r="U11" s="167"/>
      <c r="V11" s="167"/>
      <c r="W11" s="167"/>
      <c r="X11" s="167"/>
    </row>
    <row r="12" spans="1:24" x14ac:dyDescent="0.25">
      <c r="A12" s="100" t="s">
        <v>25</v>
      </c>
      <c r="B12" s="97" t="s">
        <v>29</v>
      </c>
      <c r="C12" s="37">
        <v>43735.366666666669</v>
      </c>
      <c r="D12" s="37">
        <v>43735.366666666669</v>
      </c>
      <c r="E12" s="37">
        <v>43735.366666666669</v>
      </c>
      <c r="F12" s="37">
        <v>174941.46666666667</v>
      </c>
      <c r="G12" s="37">
        <v>174941.46666666667</v>
      </c>
      <c r="H12" s="37">
        <v>174941.46666666667</v>
      </c>
      <c r="I12" s="37">
        <v>174941.46666666667</v>
      </c>
      <c r="J12" s="37">
        <v>174941.46666666667</v>
      </c>
      <c r="K12" s="37">
        <v>174941.46666666667</v>
      </c>
      <c r="L12" s="37">
        <v>43735.366666666669</v>
      </c>
      <c r="M12" s="37">
        <v>43735.366666666669</v>
      </c>
      <c r="N12" s="37">
        <v>43735.366666666669</v>
      </c>
      <c r="O12" s="125">
        <f t="shared" si="0"/>
        <v>1312061</v>
      </c>
    </row>
    <row r="13" spans="1:24" x14ac:dyDescent="0.25">
      <c r="A13" s="100" t="s">
        <v>25</v>
      </c>
      <c r="B13" s="97" t="s">
        <v>30</v>
      </c>
      <c r="C13" s="37">
        <v>13333.333333333334</v>
      </c>
      <c r="D13" s="37">
        <v>13333.333333333334</v>
      </c>
      <c r="E13" s="37">
        <v>13333.333333333334</v>
      </c>
      <c r="F13" s="37">
        <v>53333.333333333336</v>
      </c>
      <c r="G13" s="37">
        <v>53333.333333333336</v>
      </c>
      <c r="H13" s="37">
        <v>53333.333333333336</v>
      </c>
      <c r="I13" s="37">
        <v>53333.333333333336</v>
      </c>
      <c r="J13" s="37">
        <v>53333.333333333336</v>
      </c>
      <c r="K13" s="37">
        <v>53333.333333333336</v>
      </c>
      <c r="L13" s="37">
        <v>13333.333333333334</v>
      </c>
      <c r="M13" s="37">
        <v>13333.333333333334</v>
      </c>
      <c r="N13" s="37">
        <v>13333.333333333334</v>
      </c>
      <c r="O13" s="125">
        <f t="shared" si="0"/>
        <v>399999.99999999994</v>
      </c>
    </row>
    <row r="14" spans="1:24" x14ac:dyDescent="0.25">
      <c r="A14" s="101" t="s">
        <v>31</v>
      </c>
      <c r="B14" s="97" t="s">
        <v>32</v>
      </c>
      <c r="C14" s="37">
        <v>113333.33333333333</v>
      </c>
      <c r="D14" s="37">
        <v>113333.33333333333</v>
      </c>
      <c r="E14" s="37">
        <v>113333.33333333333</v>
      </c>
      <c r="F14" s="37">
        <v>495000</v>
      </c>
      <c r="G14" s="37">
        <v>495000</v>
      </c>
      <c r="H14" s="37">
        <v>495000</v>
      </c>
      <c r="I14" s="37">
        <v>495000</v>
      </c>
      <c r="J14" s="37">
        <v>495000</v>
      </c>
      <c r="K14" s="37">
        <v>495000</v>
      </c>
      <c r="L14" s="37">
        <v>113333.33333333333</v>
      </c>
      <c r="M14" s="37">
        <v>113333.33333333333</v>
      </c>
      <c r="N14" s="37">
        <v>113333.33333333333</v>
      </c>
      <c r="O14" s="125">
        <f t="shared" si="0"/>
        <v>3650000.0000000005</v>
      </c>
    </row>
    <row r="15" spans="1:24" x14ac:dyDescent="0.25">
      <c r="A15" s="101" t="s">
        <v>31</v>
      </c>
      <c r="B15" s="97" t="s">
        <v>33</v>
      </c>
      <c r="C15" s="37">
        <f t="shared" ref="C15:N15" si="1">SUM(C16:C21)</f>
        <v>89773.8</v>
      </c>
      <c r="D15" s="37">
        <f t="shared" si="1"/>
        <v>89773.8</v>
      </c>
      <c r="E15" s="37">
        <f t="shared" si="1"/>
        <v>89773.8</v>
      </c>
      <c r="F15" s="37">
        <f t="shared" si="1"/>
        <v>359095.2</v>
      </c>
      <c r="G15" s="37">
        <f t="shared" si="1"/>
        <v>815345.2</v>
      </c>
      <c r="H15" s="37">
        <f t="shared" si="1"/>
        <v>815345.2</v>
      </c>
      <c r="I15" s="37">
        <f t="shared" si="1"/>
        <v>890345.2</v>
      </c>
      <c r="J15" s="37">
        <f t="shared" si="1"/>
        <v>815345.2</v>
      </c>
      <c r="K15" s="37">
        <f t="shared" si="1"/>
        <v>359095.2</v>
      </c>
      <c r="L15" s="37">
        <f t="shared" si="1"/>
        <v>89773.8</v>
      </c>
      <c r="M15" s="37">
        <f t="shared" si="1"/>
        <v>89773.8</v>
      </c>
      <c r="N15" s="37">
        <f t="shared" si="1"/>
        <v>89773.8</v>
      </c>
      <c r="O15" s="125">
        <f t="shared" si="0"/>
        <v>4593214</v>
      </c>
    </row>
    <row r="16" spans="1:24" x14ac:dyDescent="0.25">
      <c r="A16" s="101" t="s">
        <v>31</v>
      </c>
      <c r="B16" s="98" t="s">
        <v>72</v>
      </c>
      <c r="C16" s="30">
        <v>89773.8</v>
      </c>
      <c r="D16" s="30">
        <v>89773.8</v>
      </c>
      <c r="E16" s="30">
        <v>89773.8</v>
      </c>
      <c r="F16" s="30">
        <v>359095.2</v>
      </c>
      <c r="G16" s="30">
        <v>359095.2</v>
      </c>
      <c r="H16" s="30">
        <v>359095.2</v>
      </c>
      <c r="I16" s="30">
        <v>359095.2</v>
      </c>
      <c r="J16" s="30">
        <v>359095.2</v>
      </c>
      <c r="K16" s="30">
        <v>359095.2</v>
      </c>
      <c r="L16" s="30">
        <v>89773.8</v>
      </c>
      <c r="M16" s="30">
        <v>89773.8</v>
      </c>
      <c r="N16" s="30">
        <v>89773.8</v>
      </c>
      <c r="O16" s="126">
        <f t="shared" si="0"/>
        <v>2693213.9999999995</v>
      </c>
    </row>
    <row r="17" spans="1:15" x14ac:dyDescent="0.25">
      <c r="A17" s="101" t="s">
        <v>31</v>
      </c>
      <c r="B17" s="98" t="s">
        <v>73</v>
      </c>
      <c r="C17" s="30">
        <v>0</v>
      </c>
      <c r="D17" s="30">
        <v>0</v>
      </c>
      <c r="E17" s="30">
        <v>0</v>
      </c>
      <c r="F17" s="30">
        <v>0</v>
      </c>
      <c r="G17" s="30">
        <v>175000</v>
      </c>
      <c r="H17" s="30">
        <v>175000</v>
      </c>
      <c r="I17" s="30">
        <v>175000</v>
      </c>
      <c r="J17" s="30">
        <v>175000</v>
      </c>
      <c r="K17" s="30">
        <v>0</v>
      </c>
      <c r="L17" s="30">
        <v>0</v>
      </c>
      <c r="M17" s="30">
        <v>0</v>
      </c>
      <c r="N17" s="30">
        <v>0</v>
      </c>
      <c r="O17" s="126">
        <f t="shared" si="0"/>
        <v>700000</v>
      </c>
    </row>
    <row r="18" spans="1:15" x14ac:dyDescent="0.25">
      <c r="A18" s="101" t="s">
        <v>31</v>
      </c>
      <c r="B18" s="98" t="s">
        <v>74</v>
      </c>
      <c r="C18" s="30">
        <v>0</v>
      </c>
      <c r="D18" s="30">
        <v>0</v>
      </c>
      <c r="E18" s="30">
        <v>0</v>
      </c>
      <c r="F18" s="30">
        <v>0</v>
      </c>
      <c r="G18" s="30">
        <v>81250</v>
      </c>
      <c r="H18" s="30">
        <v>81250</v>
      </c>
      <c r="I18" s="30">
        <v>81250</v>
      </c>
      <c r="J18" s="30">
        <v>81250</v>
      </c>
      <c r="K18" s="30">
        <v>0</v>
      </c>
      <c r="L18" s="30">
        <v>0</v>
      </c>
      <c r="M18" s="30">
        <v>0</v>
      </c>
      <c r="N18" s="30">
        <v>0</v>
      </c>
      <c r="O18" s="126">
        <f t="shared" si="0"/>
        <v>325000</v>
      </c>
    </row>
    <row r="19" spans="1:15" x14ac:dyDescent="0.25">
      <c r="A19" s="101" t="s">
        <v>31</v>
      </c>
      <c r="B19" s="98" t="s">
        <v>75</v>
      </c>
      <c r="C19" s="30">
        <v>0</v>
      </c>
      <c r="D19" s="30">
        <v>0</v>
      </c>
      <c r="E19" s="30">
        <v>0</v>
      </c>
      <c r="F19" s="30">
        <v>0</v>
      </c>
      <c r="G19" s="30">
        <v>100000</v>
      </c>
      <c r="H19" s="30">
        <v>100000</v>
      </c>
      <c r="I19" s="30">
        <v>100000</v>
      </c>
      <c r="J19" s="30">
        <v>100000</v>
      </c>
      <c r="K19" s="30">
        <v>0</v>
      </c>
      <c r="L19" s="30">
        <v>0</v>
      </c>
      <c r="M19" s="30">
        <v>0</v>
      </c>
      <c r="N19" s="30">
        <v>0</v>
      </c>
      <c r="O19" s="126">
        <f t="shared" si="0"/>
        <v>400000</v>
      </c>
    </row>
    <row r="20" spans="1:15" x14ac:dyDescent="0.25">
      <c r="A20" s="100" t="s">
        <v>25</v>
      </c>
      <c r="B20" s="98" t="s">
        <v>76</v>
      </c>
      <c r="C20" s="30">
        <v>0</v>
      </c>
      <c r="D20" s="30">
        <v>0</v>
      </c>
      <c r="E20" s="30">
        <v>0</v>
      </c>
      <c r="F20" s="30">
        <v>0</v>
      </c>
      <c r="G20" s="30">
        <v>0</v>
      </c>
      <c r="H20" s="30">
        <v>0</v>
      </c>
      <c r="I20" s="30">
        <v>75000</v>
      </c>
      <c r="J20" s="30">
        <v>0</v>
      </c>
      <c r="K20" s="30">
        <v>0</v>
      </c>
      <c r="L20" s="30">
        <v>0</v>
      </c>
      <c r="M20" s="30">
        <v>0</v>
      </c>
      <c r="N20" s="30">
        <v>0</v>
      </c>
      <c r="O20" s="126">
        <f t="shared" si="0"/>
        <v>75000</v>
      </c>
    </row>
    <row r="21" spans="1:15" x14ac:dyDescent="0.25">
      <c r="A21" s="100" t="s">
        <v>25</v>
      </c>
      <c r="B21" s="98" t="s">
        <v>77</v>
      </c>
      <c r="C21" s="30">
        <v>0</v>
      </c>
      <c r="D21" s="30">
        <v>0</v>
      </c>
      <c r="E21" s="30">
        <v>0</v>
      </c>
      <c r="F21" s="30">
        <v>0</v>
      </c>
      <c r="G21" s="30">
        <v>100000</v>
      </c>
      <c r="H21" s="30">
        <v>100000</v>
      </c>
      <c r="I21" s="30">
        <v>100000</v>
      </c>
      <c r="J21" s="30">
        <v>100000</v>
      </c>
      <c r="K21" s="30">
        <v>0</v>
      </c>
      <c r="L21" s="30">
        <v>0</v>
      </c>
      <c r="M21" s="30">
        <v>0</v>
      </c>
      <c r="N21" s="30">
        <v>0</v>
      </c>
      <c r="O21" s="126">
        <f t="shared" si="0"/>
        <v>400000</v>
      </c>
    </row>
    <row r="22" spans="1:15" x14ac:dyDescent="0.25">
      <c r="A22" s="101" t="s">
        <v>31</v>
      </c>
      <c r="B22" s="97" t="s">
        <v>34</v>
      </c>
      <c r="C22" s="37">
        <f t="shared" ref="C22:N22" si="2">SUM(C23:C24)</f>
        <v>168762.06666666668</v>
      </c>
      <c r="D22" s="37">
        <f t="shared" si="2"/>
        <v>168762.06666666668</v>
      </c>
      <c r="E22" s="37">
        <f t="shared" si="2"/>
        <v>168762.06666666668</v>
      </c>
      <c r="F22" s="37">
        <f t="shared" si="2"/>
        <v>675048.26666666672</v>
      </c>
      <c r="G22" s="37">
        <f t="shared" si="2"/>
        <v>720048.26666666672</v>
      </c>
      <c r="H22" s="37">
        <f t="shared" si="2"/>
        <v>720048.26666666672</v>
      </c>
      <c r="I22" s="37">
        <f t="shared" si="2"/>
        <v>720048.26666666672</v>
      </c>
      <c r="J22" s="37">
        <f t="shared" si="2"/>
        <v>720048.26666666672</v>
      </c>
      <c r="K22" s="37">
        <f t="shared" si="2"/>
        <v>675048.26666666672</v>
      </c>
      <c r="L22" s="37">
        <f t="shared" si="2"/>
        <v>168762.06666666668</v>
      </c>
      <c r="M22" s="37">
        <f t="shared" si="2"/>
        <v>168762.06666666668</v>
      </c>
      <c r="N22" s="37">
        <f t="shared" si="2"/>
        <v>168762.06666666668</v>
      </c>
      <c r="O22" s="125">
        <f t="shared" si="0"/>
        <v>5242861.9999999991</v>
      </c>
    </row>
    <row r="23" spans="1:15" x14ac:dyDescent="0.25">
      <c r="A23" s="101" t="s">
        <v>31</v>
      </c>
      <c r="B23" s="98" t="s">
        <v>36</v>
      </c>
      <c r="C23" s="30">
        <v>168762.06666666668</v>
      </c>
      <c r="D23" s="30">
        <v>168762.06666666668</v>
      </c>
      <c r="E23" s="30">
        <v>168762.06666666668</v>
      </c>
      <c r="F23" s="30">
        <v>675048.26666666672</v>
      </c>
      <c r="G23" s="30">
        <v>675048.26666666672</v>
      </c>
      <c r="H23" s="30">
        <v>675048.26666666672</v>
      </c>
      <c r="I23" s="30">
        <v>675048.26666666672</v>
      </c>
      <c r="J23" s="30">
        <v>675048.26666666672</v>
      </c>
      <c r="K23" s="30">
        <v>675048.26666666672</v>
      </c>
      <c r="L23" s="30">
        <v>168762.06666666668</v>
      </c>
      <c r="M23" s="30">
        <v>168762.06666666668</v>
      </c>
      <c r="N23" s="30">
        <v>168762.06666666668</v>
      </c>
      <c r="O23" s="126">
        <f t="shared" si="0"/>
        <v>5062861.9999999991</v>
      </c>
    </row>
    <row r="24" spans="1:15" x14ac:dyDescent="0.25">
      <c r="A24" s="100" t="s">
        <v>25</v>
      </c>
      <c r="B24" s="98" t="s">
        <v>78</v>
      </c>
      <c r="C24" s="30">
        <v>0</v>
      </c>
      <c r="D24" s="30">
        <v>0</v>
      </c>
      <c r="E24" s="30">
        <v>0</v>
      </c>
      <c r="F24" s="30">
        <v>0</v>
      </c>
      <c r="G24" s="30">
        <v>45000</v>
      </c>
      <c r="H24" s="30">
        <v>45000</v>
      </c>
      <c r="I24" s="30">
        <v>45000</v>
      </c>
      <c r="J24" s="30">
        <v>45000</v>
      </c>
      <c r="K24" s="30">
        <v>0</v>
      </c>
      <c r="L24" s="30">
        <v>0</v>
      </c>
      <c r="M24" s="30">
        <v>0</v>
      </c>
      <c r="N24" s="30">
        <v>0</v>
      </c>
      <c r="O24" s="126">
        <f t="shared" si="0"/>
        <v>180000</v>
      </c>
    </row>
    <row r="25" spans="1:15" x14ac:dyDescent="0.25">
      <c r="A25" s="101" t="s">
        <v>31</v>
      </c>
      <c r="B25" s="97" t="s">
        <v>37</v>
      </c>
      <c r="C25" s="37">
        <f t="shared" ref="C25:N25" si="3">SUM(C26:C27)</f>
        <v>60000</v>
      </c>
      <c r="D25" s="37">
        <f t="shared" si="3"/>
        <v>60000</v>
      </c>
      <c r="E25" s="37">
        <f t="shared" si="3"/>
        <v>60000</v>
      </c>
      <c r="F25" s="37">
        <f t="shared" si="3"/>
        <v>240000</v>
      </c>
      <c r="G25" s="37">
        <f t="shared" si="3"/>
        <v>290000</v>
      </c>
      <c r="H25" s="37">
        <f t="shared" si="3"/>
        <v>290000</v>
      </c>
      <c r="I25" s="37">
        <f t="shared" si="3"/>
        <v>290000</v>
      </c>
      <c r="J25" s="37">
        <f t="shared" si="3"/>
        <v>290000</v>
      </c>
      <c r="K25" s="37">
        <f t="shared" si="3"/>
        <v>240000</v>
      </c>
      <c r="L25" s="37">
        <f t="shared" si="3"/>
        <v>60000</v>
      </c>
      <c r="M25" s="37">
        <f t="shared" si="3"/>
        <v>60000</v>
      </c>
      <c r="N25" s="37">
        <f t="shared" si="3"/>
        <v>60000</v>
      </c>
      <c r="O25" s="125">
        <f t="shared" si="0"/>
        <v>2000000</v>
      </c>
    </row>
    <row r="26" spans="1:15" x14ac:dyDescent="0.25">
      <c r="A26" s="101" t="s">
        <v>31</v>
      </c>
      <c r="B26" s="98" t="s">
        <v>79</v>
      </c>
      <c r="C26" s="30">
        <v>60000</v>
      </c>
      <c r="D26" s="30">
        <v>60000</v>
      </c>
      <c r="E26" s="30">
        <v>60000</v>
      </c>
      <c r="F26" s="30">
        <v>240000</v>
      </c>
      <c r="G26" s="30">
        <v>240000</v>
      </c>
      <c r="H26" s="30">
        <v>240000</v>
      </c>
      <c r="I26" s="30">
        <v>240000</v>
      </c>
      <c r="J26" s="30">
        <v>240000</v>
      </c>
      <c r="K26" s="30">
        <v>240000</v>
      </c>
      <c r="L26" s="30">
        <v>60000</v>
      </c>
      <c r="M26" s="30">
        <v>60000</v>
      </c>
      <c r="N26" s="30">
        <v>60000</v>
      </c>
      <c r="O26" s="126">
        <f t="shared" si="0"/>
        <v>1800000</v>
      </c>
    </row>
    <row r="27" spans="1:15" ht="15.75" thickBot="1" x14ac:dyDescent="0.3">
      <c r="A27" s="100" t="s">
        <v>25</v>
      </c>
      <c r="B27" s="98" t="s">
        <v>80</v>
      </c>
      <c r="C27" s="30">
        <v>0</v>
      </c>
      <c r="D27" s="30">
        <v>0</v>
      </c>
      <c r="E27" s="30">
        <v>0</v>
      </c>
      <c r="F27" s="30">
        <v>0</v>
      </c>
      <c r="G27" s="30">
        <v>50000</v>
      </c>
      <c r="H27" s="30">
        <v>50000</v>
      </c>
      <c r="I27" s="30">
        <v>50000</v>
      </c>
      <c r="J27" s="30">
        <v>50000</v>
      </c>
      <c r="K27" s="30">
        <v>0</v>
      </c>
      <c r="L27" s="30">
        <v>0</v>
      </c>
      <c r="M27" s="30">
        <v>0</v>
      </c>
      <c r="N27" s="30">
        <v>0</v>
      </c>
      <c r="O27" s="126">
        <f t="shared" si="0"/>
        <v>200000</v>
      </c>
    </row>
    <row r="28" spans="1:15" ht="15.75" thickBot="1" x14ac:dyDescent="0.3">
      <c r="A28" s="127"/>
      <c r="B28" s="94" t="s">
        <v>66</v>
      </c>
      <c r="C28" s="122">
        <f t="shared" ref="C28:O28" si="4">SUM(C9:C15)+C22+C25</f>
        <v>488937.9</v>
      </c>
      <c r="D28" s="122">
        <f t="shared" si="4"/>
        <v>488937.9</v>
      </c>
      <c r="E28" s="122">
        <f t="shared" si="4"/>
        <v>488937.9</v>
      </c>
      <c r="F28" s="122">
        <f t="shared" si="4"/>
        <v>5767752.2666666666</v>
      </c>
      <c r="G28" s="122">
        <f t="shared" si="4"/>
        <v>6319002.2666666666</v>
      </c>
      <c r="H28" s="122">
        <f t="shared" si="4"/>
        <v>6319002.2666666666</v>
      </c>
      <c r="I28" s="122">
        <f t="shared" si="4"/>
        <v>6394002.2666666666</v>
      </c>
      <c r="J28" s="122">
        <f t="shared" si="4"/>
        <v>6319002.2666666666</v>
      </c>
      <c r="K28" s="122">
        <f t="shared" si="4"/>
        <v>5767752.2666666666</v>
      </c>
      <c r="L28" s="122">
        <f t="shared" si="4"/>
        <v>488937.9</v>
      </c>
      <c r="M28" s="122">
        <f t="shared" si="4"/>
        <v>488937.9</v>
      </c>
      <c r="N28" s="122">
        <f t="shared" si="4"/>
        <v>488937.9</v>
      </c>
      <c r="O28" s="122">
        <f t="shared" si="4"/>
        <v>39820141</v>
      </c>
    </row>
    <row r="29" spans="1:15" ht="15.75" thickBot="1" x14ac:dyDescent="0.3">
      <c r="C29" s="115"/>
      <c r="F29" s="115"/>
      <c r="I29" s="115"/>
      <c r="L29" s="115"/>
    </row>
    <row r="30" spans="1:15" ht="21.75" thickBot="1" x14ac:dyDescent="0.3">
      <c r="A30" s="168" t="s">
        <v>0</v>
      </c>
      <c r="B30" s="170" t="s">
        <v>67</v>
      </c>
      <c r="C30" s="163"/>
      <c r="D30" s="163"/>
      <c r="E30" s="163"/>
      <c r="F30" s="163"/>
      <c r="G30" s="163"/>
      <c r="H30" s="163"/>
      <c r="I30" s="163"/>
      <c r="J30" s="163"/>
      <c r="K30" s="163"/>
      <c r="L30" s="163"/>
      <c r="M30" s="163"/>
      <c r="N30" s="163"/>
      <c r="O30" s="164"/>
    </row>
    <row r="31" spans="1:15" ht="15.75" thickBot="1" x14ac:dyDescent="0.3">
      <c r="A31" s="169"/>
      <c r="B31" s="128"/>
      <c r="C31" s="93" t="s">
        <v>52</v>
      </c>
      <c r="D31" s="93" t="s">
        <v>53</v>
      </c>
      <c r="E31" s="93" t="s">
        <v>54</v>
      </c>
      <c r="F31" s="93" t="s">
        <v>55</v>
      </c>
      <c r="G31" s="93" t="s">
        <v>56</v>
      </c>
      <c r="H31" s="93" t="s">
        <v>57</v>
      </c>
      <c r="I31" s="93" t="s">
        <v>58</v>
      </c>
      <c r="J31" s="93" t="s">
        <v>59</v>
      </c>
      <c r="K31" s="93" t="s">
        <v>60</v>
      </c>
      <c r="L31" s="93" t="s">
        <v>61</v>
      </c>
      <c r="M31" s="93" t="s">
        <v>62</v>
      </c>
      <c r="N31" s="93" t="s">
        <v>63</v>
      </c>
      <c r="O31" s="93" t="s">
        <v>64</v>
      </c>
    </row>
    <row r="32" spans="1:15" x14ac:dyDescent="0.25">
      <c r="A32" s="169"/>
      <c r="B32" s="171" t="s">
        <v>65</v>
      </c>
      <c r="C32" s="165"/>
      <c r="D32" s="165"/>
      <c r="E32" s="165"/>
      <c r="F32" s="165"/>
      <c r="G32" s="165"/>
      <c r="H32" s="165"/>
      <c r="I32" s="165"/>
      <c r="J32" s="165"/>
      <c r="K32" s="165"/>
      <c r="L32" s="165"/>
      <c r="M32" s="165"/>
      <c r="N32" s="165"/>
      <c r="O32" s="166"/>
    </row>
    <row r="33" spans="1:16" x14ac:dyDescent="0.25">
      <c r="A33" s="99" t="s">
        <v>25</v>
      </c>
      <c r="B33" s="129" t="s">
        <v>26</v>
      </c>
      <c r="C33" s="78">
        <v>0</v>
      </c>
      <c r="D33" s="78">
        <v>0</v>
      </c>
      <c r="E33" s="78">
        <v>0</v>
      </c>
      <c r="F33" s="78">
        <v>2616666.6666666665</v>
      </c>
      <c r="G33" s="78">
        <v>2616666.6666666665</v>
      </c>
      <c r="H33" s="78">
        <v>2616666.6666666665</v>
      </c>
      <c r="I33" s="78">
        <v>2616666.6666666665</v>
      </c>
      <c r="J33" s="78">
        <v>2616666.6666666665</v>
      </c>
      <c r="K33" s="78">
        <v>2616666.6666666665</v>
      </c>
      <c r="L33" s="78">
        <v>0</v>
      </c>
      <c r="M33" s="78">
        <v>0</v>
      </c>
      <c r="N33" s="78">
        <v>0</v>
      </c>
      <c r="O33" s="124">
        <v>15699999.999999998</v>
      </c>
    </row>
    <row r="34" spans="1:16" x14ac:dyDescent="0.25">
      <c r="A34" s="100" t="s">
        <v>25</v>
      </c>
      <c r="B34" s="130" t="s">
        <v>27</v>
      </c>
      <c r="C34" s="37">
        <v>0</v>
      </c>
      <c r="D34" s="37">
        <v>0</v>
      </c>
      <c r="E34" s="37">
        <v>0</v>
      </c>
      <c r="F34" s="37">
        <v>962000.66666666663</v>
      </c>
      <c r="G34" s="37">
        <v>962000.66666666663</v>
      </c>
      <c r="H34" s="37">
        <v>962000.66666666663</v>
      </c>
      <c r="I34" s="37">
        <v>962000.66666666663</v>
      </c>
      <c r="J34" s="37">
        <v>962000.66666666663</v>
      </c>
      <c r="K34" s="37">
        <v>962000.66666666663</v>
      </c>
      <c r="L34" s="37">
        <v>0</v>
      </c>
      <c r="M34" s="37">
        <v>0</v>
      </c>
      <c r="N34" s="37">
        <v>0</v>
      </c>
      <c r="O34" s="125">
        <v>5772004</v>
      </c>
    </row>
    <row r="35" spans="1:16" x14ac:dyDescent="0.25">
      <c r="A35" s="100" t="s">
        <v>25</v>
      </c>
      <c r="B35" s="130" t="s">
        <v>28</v>
      </c>
      <c r="C35" s="37">
        <v>0</v>
      </c>
      <c r="D35" s="37">
        <v>0</v>
      </c>
      <c r="E35" s="37">
        <v>0</v>
      </c>
      <c r="F35" s="37">
        <v>191666.66666666666</v>
      </c>
      <c r="G35" s="37">
        <v>191666.66666666666</v>
      </c>
      <c r="H35" s="37">
        <v>191666.66666666666</v>
      </c>
      <c r="I35" s="37">
        <v>191666.66666666666</v>
      </c>
      <c r="J35" s="37">
        <v>191666.66666666666</v>
      </c>
      <c r="K35" s="37">
        <v>191666.66666666666</v>
      </c>
      <c r="L35" s="37">
        <v>0</v>
      </c>
      <c r="M35" s="37">
        <v>0</v>
      </c>
      <c r="N35" s="37">
        <v>0</v>
      </c>
      <c r="O35" s="125">
        <v>1150000</v>
      </c>
    </row>
    <row r="36" spans="1:16" x14ac:dyDescent="0.25">
      <c r="A36" s="100" t="s">
        <v>25</v>
      </c>
      <c r="B36" s="130" t="s">
        <v>29</v>
      </c>
      <c r="C36" s="37">
        <v>43735.366666666669</v>
      </c>
      <c r="D36" s="37">
        <v>43735.366666666669</v>
      </c>
      <c r="E36" s="37">
        <v>43735.366666666669</v>
      </c>
      <c r="F36" s="37">
        <v>174941.46666666667</v>
      </c>
      <c r="G36" s="37">
        <v>174941.46666666667</v>
      </c>
      <c r="H36" s="37">
        <v>174941.46666666667</v>
      </c>
      <c r="I36" s="37">
        <v>174941.46666666667</v>
      </c>
      <c r="J36" s="37">
        <v>174941.46666666667</v>
      </c>
      <c r="K36" s="37">
        <v>174941.46666666667</v>
      </c>
      <c r="L36" s="37">
        <v>43735.366666666669</v>
      </c>
      <c r="M36" s="37">
        <v>43735.366666666669</v>
      </c>
      <c r="N36" s="37">
        <v>43735.366666666669</v>
      </c>
      <c r="O36" s="125">
        <v>1312061</v>
      </c>
    </row>
    <row r="37" spans="1:16" x14ac:dyDescent="0.25">
      <c r="A37" s="100" t="s">
        <v>25</v>
      </c>
      <c r="B37" s="130" t="s">
        <v>30</v>
      </c>
      <c r="C37" s="37">
        <v>13333.333333333334</v>
      </c>
      <c r="D37" s="37">
        <v>13333.333333333334</v>
      </c>
      <c r="E37" s="37">
        <v>13333.333333333334</v>
      </c>
      <c r="F37" s="37">
        <v>53333.333333333336</v>
      </c>
      <c r="G37" s="37">
        <v>53333.333333333336</v>
      </c>
      <c r="H37" s="37">
        <v>53333.333333333336</v>
      </c>
      <c r="I37" s="37">
        <v>53333.333333333336</v>
      </c>
      <c r="J37" s="37">
        <v>53333.333333333336</v>
      </c>
      <c r="K37" s="37">
        <v>53333.333333333336</v>
      </c>
      <c r="L37" s="37">
        <v>13333.333333333334</v>
      </c>
      <c r="M37" s="37">
        <v>13333.333333333334</v>
      </c>
      <c r="N37" s="37">
        <v>13333.333333333334</v>
      </c>
      <c r="O37" s="125">
        <v>399999.99999999994</v>
      </c>
    </row>
    <row r="38" spans="1:16" x14ac:dyDescent="0.25">
      <c r="A38" s="101" t="s">
        <v>31</v>
      </c>
      <c r="B38" s="130" t="s">
        <v>32</v>
      </c>
      <c r="C38" s="37">
        <v>116666.66666666667</v>
      </c>
      <c r="D38" s="37">
        <v>116666.66666666667</v>
      </c>
      <c r="E38" s="37">
        <v>116666.66666666667</v>
      </c>
      <c r="F38" s="37">
        <v>483333.33333333331</v>
      </c>
      <c r="G38" s="37">
        <v>483333.33333333331</v>
      </c>
      <c r="H38" s="37">
        <v>483333.33333333331</v>
      </c>
      <c r="I38" s="37">
        <v>483333.33333333331</v>
      </c>
      <c r="J38" s="37">
        <v>483333.33333333331</v>
      </c>
      <c r="K38" s="37">
        <v>483333.33333333331</v>
      </c>
      <c r="L38" s="37">
        <v>116666.66666666667</v>
      </c>
      <c r="M38" s="37">
        <v>116666.66666666667</v>
      </c>
      <c r="N38" s="37">
        <v>116666.66666666667</v>
      </c>
      <c r="O38" s="125">
        <f t="shared" ref="O38:O44" si="5">SUM(C38:N38)</f>
        <v>3599999.9999999995</v>
      </c>
    </row>
    <row r="39" spans="1:16" x14ac:dyDescent="0.25">
      <c r="A39" s="101" t="s">
        <v>31</v>
      </c>
      <c r="B39" s="130" t="s">
        <v>33</v>
      </c>
      <c r="C39" s="37">
        <f>SUM(C40:C45)</f>
        <v>80000</v>
      </c>
      <c r="D39" s="37">
        <f t="shared" ref="D39" si="6">SUM(D40:D45)</f>
        <v>80000</v>
      </c>
      <c r="E39" s="37">
        <f t="shared" ref="E39" si="7">SUM(E40:E45)</f>
        <v>80000</v>
      </c>
      <c r="F39" s="37">
        <f t="shared" ref="F39" si="8">SUM(F40:F45)</f>
        <v>341666.66666666669</v>
      </c>
      <c r="G39" s="37">
        <f t="shared" ref="G39" si="9">SUM(G40:G45)</f>
        <v>787916.66666666674</v>
      </c>
      <c r="H39" s="37">
        <f t="shared" ref="H39" si="10">SUM(H40:H45)</f>
        <v>787916.66666666674</v>
      </c>
      <c r="I39" s="37">
        <f t="shared" ref="I39" si="11">SUM(I40:I45)</f>
        <v>862916.66666666674</v>
      </c>
      <c r="J39" s="37">
        <f t="shared" ref="J39" si="12">SUM(J40:J45)</f>
        <v>787916.66666666674</v>
      </c>
      <c r="K39" s="37">
        <f t="shared" ref="K39" si="13">SUM(K40:K45)</f>
        <v>341666.66666666669</v>
      </c>
      <c r="L39" s="37">
        <f t="shared" ref="L39" si="14">SUM(L40:L45)</f>
        <v>80000</v>
      </c>
      <c r="M39" s="37">
        <f t="shared" ref="M39" si="15">SUM(M40:M45)</f>
        <v>80000</v>
      </c>
      <c r="N39" s="37">
        <f t="shared" ref="N39" si="16">SUM(N40:N45)</f>
        <v>80000</v>
      </c>
      <c r="O39" s="125">
        <f t="shared" si="5"/>
        <v>4390000</v>
      </c>
      <c r="P39" s="132"/>
    </row>
    <row r="40" spans="1:16" x14ac:dyDescent="0.25">
      <c r="A40" s="101" t="s">
        <v>31</v>
      </c>
      <c r="B40" s="131" t="s">
        <v>72</v>
      </c>
      <c r="C40" s="30">
        <v>80000</v>
      </c>
      <c r="D40" s="30">
        <v>80000</v>
      </c>
      <c r="E40" s="30">
        <v>80000</v>
      </c>
      <c r="F40" s="30">
        <v>341666.66666666669</v>
      </c>
      <c r="G40" s="30">
        <v>341666.66666666669</v>
      </c>
      <c r="H40" s="30">
        <v>341666.66666666669</v>
      </c>
      <c r="I40" s="30">
        <v>341666.66666666669</v>
      </c>
      <c r="J40" s="30">
        <v>341666.66666666669</v>
      </c>
      <c r="K40" s="30">
        <v>341666.66666666669</v>
      </c>
      <c r="L40" s="30">
        <v>80000</v>
      </c>
      <c r="M40" s="30">
        <v>80000</v>
      </c>
      <c r="N40" s="30">
        <v>80000</v>
      </c>
      <c r="O40" s="126">
        <f t="shared" si="5"/>
        <v>2530000.0000000005</v>
      </c>
    </row>
    <row r="41" spans="1:16" x14ac:dyDescent="0.25">
      <c r="A41" s="101" t="s">
        <v>31</v>
      </c>
      <c r="B41" s="131" t="s">
        <v>73</v>
      </c>
      <c r="C41" s="30">
        <v>0</v>
      </c>
      <c r="D41" s="30">
        <v>0</v>
      </c>
      <c r="E41" s="30">
        <v>0</v>
      </c>
      <c r="F41" s="30">
        <v>0</v>
      </c>
      <c r="G41" s="30">
        <v>175000</v>
      </c>
      <c r="H41" s="30">
        <v>175000</v>
      </c>
      <c r="I41" s="30">
        <v>175000</v>
      </c>
      <c r="J41" s="30">
        <v>175000</v>
      </c>
      <c r="K41" s="30">
        <v>0</v>
      </c>
      <c r="L41" s="30">
        <v>0</v>
      </c>
      <c r="M41" s="30">
        <v>0</v>
      </c>
      <c r="N41" s="30">
        <v>0</v>
      </c>
      <c r="O41" s="126">
        <f t="shared" si="5"/>
        <v>700000</v>
      </c>
    </row>
    <row r="42" spans="1:16" x14ac:dyDescent="0.25">
      <c r="A42" s="101" t="s">
        <v>31</v>
      </c>
      <c r="B42" s="131" t="s">
        <v>74</v>
      </c>
      <c r="C42" s="30">
        <v>0</v>
      </c>
      <c r="D42" s="30">
        <v>0</v>
      </c>
      <c r="E42" s="30">
        <v>0</v>
      </c>
      <c r="F42" s="30">
        <v>0</v>
      </c>
      <c r="G42" s="30">
        <v>81250</v>
      </c>
      <c r="H42" s="30">
        <v>81250</v>
      </c>
      <c r="I42" s="30">
        <v>81250</v>
      </c>
      <c r="J42" s="30">
        <v>81250</v>
      </c>
      <c r="K42" s="30">
        <v>0</v>
      </c>
      <c r="L42" s="30">
        <v>0</v>
      </c>
      <c r="M42" s="30">
        <v>0</v>
      </c>
      <c r="N42" s="30">
        <v>0</v>
      </c>
      <c r="O42" s="126">
        <f t="shared" si="5"/>
        <v>325000</v>
      </c>
    </row>
    <row r="43" spans="1:16" x14ac:dyDescent="0.25">
      <c r="A43" s="101" t="s">
        <v>31</v>
      </c>
      <c r="B43" s="131" t="s">
        <v>75</v>
      </c>
      <c r="C43" s="30">
        <v>0</v>
      </c>
      <c r="D43" s="30">
        <v>0</v>
      </c>
      <c r="E43" s="30">
        <v>0</v>
      </c>
      <c r="F43" s="30">
        <v>0</v>
      </c>
      <c r="G43" s="30">
        <v>90000</v>
      </c>
      <c r="H43" s="30">
        <v>90000</v>
      </c>
      <c r="I43" s="30">
        <v>90000</v>
      </c>
      <c r="J43" s="30">
        <v>90000</v>
      </c>
      <c r="K43" s="30">
        <v>0</v>
      </c>
      <c r="L43" s="30">
        <v>0</v>
      </c>
      <c r="M43" s="30">
        <v>0</v>
      </c>
      <c r="N43" s="30">
        <v>0</v>
      </c>
      <c r="O43" s="126">
        <f t="shared" si="5"/>
        <v>360000</v>
      </c>
    </row>
    <row r="44" spans="1:16" x14ac:dyDescent="0.25">
      <c r="A44" s="100" t="s">
        <v>25</v>
      </c>
      <c r="B44" s="131" t="s">
        <v>76</v>
      </c>
      <c r="C44" s="30">
        <v>0</v>
      </c>
      <c r="D44" s="30">
        <v>0</v>
      </c>
      <c r="E44" s="30">
        <v>0</v>
      </c>
      <c r="F44" s="30">
        <v>0</v>
      </c>
      <c r="G44" s="30">
        <v>0</v>
      </c>
      <c r="H44" s="30">
        <v>0</v>
      </c>
      <c r="I44" s="30">
        <v>75000</v>
      </c>
      <c r="J44" s="30">
        <v>0</v>
      </c>
      <c r="K44" s="30">
        <v>0</v>
      </c>
      <c r="L44" s="30">
        <v>0</v>
      </c>
      <c r="M44" s="30">
        <v>0</v>
      </c>
      <c r="N44" s="30">
        <v>0</v>
      </c>
      <c r="O44" s="126">
        <f t="shared" si="5"/>
        <v>75000</v>
      </c>
    </row>
    <row r="45" spans="1:16" x14ac:dyDescent="0.25">
      <c r="A45" s="100" t="s">
        <v>25</v>
      </c>
      <c r="B45" s="131" t="s">
        <v>77</v>
      </c>
      <c r="C45" s="30">
        <v>0</v>
      </c>
      <c r="D45" s="30">
        <v>0</v>
      </c>
      <c r="E45" s="30">
        <v>0</v>
      </c>
      <c r="F45" s="30">
        <v>0</v>
      </c>
      <c r="G45" s="30">
        <v>100000</v>
      </c>
      <c r="H45" s="30">
        <v>100000</v>
      </c>
      <c r="I45" s="30">
        <v>100000</v>
      </c>
      <c r="J45" s="30">
        <v>100000</v>
      </c>
      <c r="K45" s="30">
        <v>0</v>
      </c>
      <c r="L45" s="30">
        <v>0</v>
      </c>
      <c r="M45" s="30">
        <v>0</v>
      </c>
      <c r="N45" s="30">
        <v>0</v>
      </c>
      <c r="O45" s="126">
        <f t="shared" ref="O45:O51" si="17">SUM(C45:N45)</f>
        <v>400000</v>
      </c>
    </row>
    <row r="46" spans="1:16" x14ac:dyDescent="0.25">
      <c r="A46" s="101" t="s">
        <v>31</v>
      </c>
      <c r="B46" s="130" t="s">
        <v>34</v>
      </c>
      <c r="C46" s="37">
        <f t="shared" ref="C46:N46" si="18">SUM(C47:C48)</f>
        <v>175000</v>
      </c>
      <c r="D46" s="37">
        <f t="shared" si="18"/>
        <v>175000</v>
      </c>
      <c r="E46" s="37">
        <f t="shared" si="18"/>
        <v>175000</v>
      </c>
      <c r="F46" s="37">
        <f t="shared" si="18"/>
        <v>665000</v>
      </c>
      <c r="G46" s="37">
        <f t="shared" si="18"/>
        <v>710000</v>
      </c>
      <c r="H46" s="37">
        <f t="shared" si="18"/>
        <v>710000</v>
      </c>
      <c r="I46" s="37">
        <f t="shared" si="18"/>
        <v>710000</v>
      </c>
      <c r="J46" s="37">
        <f t="shared" si="18"/>
        <v>710000</v>
      </c>
      <c r="K46" s="37">
        <f t="shared" si="18"/>
        <v>665000</v>
      </c>
      <c r="L46" s="37">
        <f t="shared" si="18"/>
        <v>175000</v>
      </c>
      <c r="M46" s="37">
        <f t="shared" si="18"/>
        <v>175000</v>
      </c>
      <c r="N46" s="37">
        <f t="shared" si="18"/>
        <v>175000</v>
      </c>
      <c r="O46" s="125">
        <f t="shared" si="17"/>
        <v>5220000</v>
      </c>
    </row>
    <row r="47" spans="1:16" x14ac:dyDescent="0.25">
      <c r="A47" s="101" t="s">
        <v>31</v>
      </c>
      <c r="B47" s="131" t="s">
        <v>36</v>
      </c>
      <c r="C47" s="30">
        <v>175000</v>
      </c>
      <c r="D47" s="30">
        <v>175000</v>
      </c>
      <c r="E47" s="30">
        <v>175000</v>
      </c>
      <c r="F47" s="30">
        <v>665000</v>
      </c>
      <c r="G47" s="30">
        <v>665000</v>
      </c>
      <c r="H47" s="30">
        <v>665000</v>
      </c>
      <c r="I47" s="30">
        <v>665000</v>
      </c>
      <c r="J47" s="30">
        <v>665000</v>
      </c>
      <c r="K47" s="30">
        <v>665000</v>
      </c>
      <c r="L47" s="30">
        <v>175000</v>
      </c>
      <c r="M47" s="30">
        <v>175000</v>
      </c>
      <c r="N47" s="30">
        <v>175000</v>
      </c>
      <c r="O47" s="126">
        <f t="shared" si="17"/>
        <v>5040000</v>
      </c>
    </row>
    <row r="48" spans="1:16" x14ac:dyDescent="0.25">
      <c r="A48" s="100" t="s">
        <v>25</v>
      </c>
      <c r="B48" s="131" t="s">
        <v>78</v>
      </c>
      <c r="C48" s="30">
        <v>0</v>
      </c>
      <c r="D48" s="30">
        <v>0</v>
      </c>
      <c r="E48" s="30">
        <v>0</v>
      </c>
      <c r="F48" s="30">
        <v>0</v>
      </c>
      <c r="G48" s="30">
        <v>45000</v>
      </c>
      <c r="H48" s="30">
        <v>45000</v>
      </c>
      <c r="I48" s="30">
        <v>45000</v>
      </c>
      <c r="J48" s="30">
        <v>45000</v>
      </c>
      <c r="K48" s="30">
        <v>0</v>
      </c>
      <c r="L48" s="30">
        <v>0</v>
      </c>
      <c r="M48" s="30">
        <v>0</v>
      </c>
      <c r="N48" s="30">
        <v>0</v>
      </c>
      <c r="O48" s="126">
        <f t="shared" si="17"/>
        <v>180000</v>
      </c>
    </row>
    <row r="49" spans="1:15" x14ac:dyDescent="0.25">
      <c r="A49" s="101" t="s">
        <v>31</v>
      </c>
      <c r="B49" s="130" t="s">
        <v>37</v>
      </c>
      <c r="C49" s="37">
        <f t="shared" ref="C49:N49" si="19">SUM(C50:C51)</f>
        <v>54000</v>
      </c>
      <c r="D49" s="37">
        <f t="shared" si="19"/>
        <v>54000</v>
      </c>
      <c r="E49" s="37">
        <f t="shared" si="19"/>
        <v>54000</v>
      </c>
      <c r="F49" s="37">
        <f t="shared" si="19"/>
        <v>215000</v>
      </c>
      <c r="G49" s="37">
        <f t="shared" si="19"/>
        <v>265000</v>
      </c>
      <c r="H49" s="37">
        <f t="shared" si="19"/>
        <v>265000</v>
      </c>
      <c r="I49" s="37">
        <f t="shared" si="19"/>
        <v>265000</v>
      </c>
      <c r="J49" s="37">
        <f t="shared" si="19"/>
        <v>265000</v>
      </c>
      <c r="K49" s="37">
        <f t="shared" si="19"/>
        <v>215000</v>
      </c>
      <c r="L49" s="37">
        <f t="shared" si="19"/>
        <v>54000</v>
      </c>
      <c r="M49" s="37">
        <f t="shared" si="19"/>
        <v>54000</v>
      </c>
      <c r="N49" s="37">
        <f t="shared" si="19"/>
        <v>54000</v>
      </c>
      <c r="O49" s="125">
        <f t="shared" si="17"/>
        <v>1814000</v>
      </c>
    </row>
    <row r="50" spans="1:15" x14ac:dyDescent="0.25">
      <c r="A50" s="101" t="s">
        <v>31</v>
      </c>
      <c r="B50" s="131" t="s">
        <v>79</v>
      </c>
      <c r="C50" s="30">
        <v>54000</v>
      </c>
      <c r="D50" s="30">
        <v>54000</v>
      </c>
      <c r="E50" s="30">
        <v>54000</v>
      </c>
      <c r="F50" s="30">
        <v>215000</v>
      </c>
      <c r="G50" s="30">
        <v>215000</v>
      </c>
      <c r="H50" s="30">
        <v>215000</v>
      </c>
      <c r="I50" s="30">
        <v>215000</v>
      </c>
      <c r="J50" s="30">
        <v>215000</v>
      </c>
      <c r="K50" s="30">
        <v>215000</v>
      </c>
      <c r="L50" s="30">
        <v>54000</v>
      </c>
      <c r="M50" s="30">
        <v>54000</v>
      </c>
      <c r="N50" s="30">
        <v>54000</v>
      </c>
      <c r="O50" s="126">
        <f t="shared" si="17"/>
        <v>1614000</v>
      </c>
    </row>
    <row r="51" spans="1:15" ht="15.75" thickBot="1" x14ac:dyDescent="0.3">
      <c r="A51" s="100" t="s">
        <v>25</v>
      </c>
      <c r="B51" s="131" t="s">
        <v>80</v>
      </c>
      <c r="C51" s="30">
        <v>0</v>
      </c>
      <c r="D51" s="30">
        <v>0</v>
      </c>
      <c r="E51" s="30">
        <v>0</v>
      </c>
      <c r="F51" s="30">
        <v>0</v>
      </c>
      <c r="G51" s="30">
        <v>50000</v>
      </c>
      <c r="H51" s="30">
        <v>50000</v>
      </c>
      <c r="I51" s="30">
        <v>50000</v>
      </c>
      <c r="J51" s="30">
        <v>50000</v>
      </c>
      <c r="K51" s="30">
        <v>0</v>
      </c>
      <c r="L51" s="30">
        <v>0</v>
      </c>
      <c r="M51" s="30">
        <v>0</v>
      </c>
      <c r="N51" s="30">
        <v>0</v>
      </c>
      <c r="O51" s="126">
        <f t="shared" si="17"/>
        <v>200000</v>
      </c>
    </row>
    <row r="52" spans="1:15" ht="15.75" thickBot="1" x14ac:dyDescent="0.3">
      <c r="B52" s="94" t="s">
        <v>68</v>
      </c>
      <c r="C52" s="122">
        <f t="shared" ref="C52:O52" si="20">SUM(C33:C39)+C46+C49</f>
        <v>482735.3666666667</v>
      </c>
      <c r="D52" s="122">
        <f t="shared" si="20"/>
        <v>482735.3666666667</v>
      </c>
      <c r="E52" s="122">
        <f t="shared" si="20"/>
        <v>482735.3666666667</v>
      </c>
      <c r="F52" s="122">
        <f t="shared" si="20"/>
        <v>5703608.7999999998</v>
      </c>
      <c r="G52" s="122">
        <f t="shared" si="20"/>
        <v>6244858.7999999998</v>
      </c>
      <c r="H52" s="122">
        <f t="shared" si="20"/>
        <v>6244858.7999999998</v>
      </c>
      <c r="I52" s="122">
        <f t="shared" si="20"/>
        <v>6319858.7999999998</v>
      </c>
      <c r="J52" s="122">
        <f t="shared" si="20"/>
        <v>6244858.7999999998</v>
      </c>
      <c r="K52" s="122">
        <f t="shared" si="20"/>
        <v>5703608.7999999998</v>
      </c>
      <c r="L52" s="122">
        <f t="shared" si="20"/>
        <v>482735.3666666667</v>
      </c>
      <c r="M52" s="122">
        <f t="shared" si="20"/>
        <v>482735.3666666667</v>
      </c>
      <c r="N52" s="122">
        <f t="shared" si="20"/>
        <v>482735.3666666667</v>
      </c>
      <c r="O52" s="122">
        <f t="shared" si="20"/>
        <v>39358065</v>
      </c>
    </row>
    <row r="53" spans="1:15" ht="15.75" thickBot="1" x14ac:dyDescent="0.3"/>
    <row r="54" spans="1:15" ht="15.75" thickBot="1" x14ac:dyDescent="0.3">
      <c r="B54" s="94" t="s">
        <v>69</v>
      </c>
      <c r="C54" s="122">
        <f t="shared" ref="C54:N54" si="21">C28-C52</f>
        <v>6202.5333333333256</v>
      </c>
      <c r="D54" s="123">
        <f t="shared" si="21"/>
        <v>6202.5333333333256</v>
      </c>
      <c r="E54" s="123">
        <f t="shared" si="21"/>
        <v>6202.5333333333256</v>
      </c>
      <c r="F54" s="123">
        <f t="shared" si="21"/>
        <v>64143.466666666791</v>
      </c>
      <c r="G54" s="123">
        <f t="shared" si="21"/>
        <v>74143.466666666791</v>
      </c>
      <c r="H54" s="123">
        <f t="shared" si="21"/>
        <v>74143.466666666791</v>
      </c>
      <c r="I54" s="123">
        <f t="shared" si="21"/>
        <v>74143.466666666791</v>
      </c>
      <c r="J54" s="123">
        <f t="shared" si="21"/>
        <v>74143.466666666791</v>
      </c>
      <c r="K54" s="123">
        <f t="shared" si="21"/>
        <v>64143.466666666791</v>
      </c>
      <c r="L54" s="123">
        <f t="shared" si="21"/>
        <v>6202.5333333333256</v>
      </c>
      <c r="M54" s="123">
        <f t="shared" si="21"/>
        <v>6202.5333333333256</v>
      </c>
      <c r="N54" s="123">
        <f t="shared" si="21"/>
        <v>6202.5333333333256</v>
      </c>
      <c r="O54" s="122">
        <f>SUM(C54:N54)</f>
        <v>462076.0000000007</v>
      </c>
    </row>
    <row r="55" spans="1:15" ht="15.75" thickBot="1" x14ac:dyDescent="0.3">
      <c r="B55" s="93" t="s">
        <v>64</v>
      </c>
      <c r="C55" s="119">
        <f t="shared" ref="C55:N55" si="22">C52+C54</f>
        <v>488937.9</v>
      </c>
      <c r="D55" s="119">
        <f t="shared" si="22"/>
        <v>488937.9</v>
      </c>
      <c r="E55" s="119">
        <f t="shared" si="22"/>
        <v>488937.9</v>
      </c>
      <c r="F55" s="119">
        <f t="shared" si="22"/>
        <v>5767752.2666666666</v>
      </c>
      <c r="G55" s="119">
        <f t="shared" si="22"/>
        <v>6319002.2666666666</v>
      </c>
      <c r="H55" s="119">
        <f t="shared" si="22"/>
        <v>6319002.2666666666</v>
      </c>
      <c r="I55" s="119">
        <f t="shared" si="22"/>
        <v>6394002.2666666666</v>
      </c>
      <c r="J55" s="119">
        <f t="shared" si="22"/>
        <v>6319002.2666666666</v>
      </c>
      <c r="K55" s="119">
        <f t="shared" si="22"/>
        <v>5767752.2666666666</v>
      </c>
      <c r="L55" s="119">
        <f t="shared" si="22"/>
        <v>488937.9</v>
      </c>
      <c r="M55" s="119">
        <f t="shared" si="22"/>
        <v>488937.9</v>
      </c>
      <c r="N55" s="119">
        <f t="shared" si="22"/>
        <v>488937.9</v>
      </c>
      <c r="O55" s="119">
        <f>SUM(C55:N55)</f>
        <v>39820140.999999993</v>
      </c>
    </row>
    <row r="57" spans="1:15" ht="70.150000000000006" customHeight="1" x14ac:dyDescent="0.25">
      <c r="B57" s="167"/>
      <c r="C57" s="167"/>
      <c r="D57" s="167"/>
      <c r="E57" s="167"/>
      <c r="F57" s="167"/>
      <c r="G57" s="167"/>
      <c r="H57" s="167"/>
      <c r="I57" s="167"/>
    </row>
  </sheetData>
  <mergeCells count="11">
    <mergeCell ref="B57:I57"/>
    <mergeCell ref="Q6:X11"/>
    <mergeCell ref="A6:A8"/>
    <mergeCell ref="A30:A32"/>
    <mergeCell ref="B30:O30"/>
    <mergeCell ref="B32:O32"/>
    <mergeCell ref="E2:F2"/>
    <mergeCell ref="E3:F3"/>
    <mergeCell ref="E4:F4"/>
    <mergeCell ref="B6:O6"/>
    <mergeCell ref="B8:O8"/>
  </mergeCells>
  <pageMargins left="0.7" right="0.7" top="0.75" bottom="0.75" header="0.3" footer="0.3"/>
  <headerFooter>
    <oddHeader>&amp;L&amp;"Calibri"&amp;12&amp;K00B294 Proprietary&amp;1#_x000D_</oddHeader>
  </headerFooter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59932eb-ae51-48f6-acbd-97ecc7f22599">
      <Terms xmlns="http://schemas.microsoft.com/office/infopath/2007/PartnerControls"/>
    </lcf76f155ced4ddcb4097134ff3c332f>
    <TaxCatchAll xmlns="ea7fa907-6c5f-4ce2-b6ec-70bcdec5f79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618496F1F47D428A85644ADC761D5F" ma:contentTypeVersion="" ma:contentTypeDescription="Create a new document." ma:contentTypeScope="" ma:versionID="68dc9ab01726c7114c079f1563e24945">
  <xsd:schema xmlns:xsd="http://www.w3.org/2001/XMLSchema" xmlns:xs="http://www.w3.org/2001/XMLSchema" xmlns:p="http://schemas.microsoft.com/office/2006/metadata/properties" xmlns:ns2="759932eb-ae51-48f6-acbd-97ecc7f22599" xmlns:ns3="ea7fa907-6c5f-4ce2-b6ec-70bcdec5f791" targetNamespace="http://schemas.microsoft.com/office/2006/metadata/properties" ma:root="true" ma:fieldsID="20db5af582388c20c0df6fa2cf014dc5" ns2:_="" ns3:_="">
    <xsd:import namespace="759932eb-ae51-48f6-acbd-97ecc7f22599"/>
    <xsd:import namespace="ea7fa907-6c5f-4ce2-b6ec-70bcdec5f79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9932eb-ae51-48f6-acbd-97ecc7f225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a7d435f-bc0a-452e-b7b2-4cb57826a06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7fa907-6c5f-4ce2-b6ec-70bcdec5f791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db1f1de5-a0ca-4e5c-ba16-c8891b9d5d62}" ma:internalName="TaxCatchAll" ma:showField="CatchAllData" ma:web="ea7fa907-6c5f-4ce2-b6ec-70bcdec5f7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D6C501-3231-41AB-B6BD-A4D19AE246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97F3622-B58B-4442-9E57-CB813F03B212}">
  <ds:schemaRefs>
    <ds:schemaRef ds:uri="http://purl.org/dc/elements/1.1/"/>
    <ds:schemaRef ds:uri="http://purl.org/dc/terms/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ea7fa907-6c5f-4ce2-b6ec-70bcdec5f791"/>
    <ds:schemaRef ds:uri="http://schemas.microsoft.com/office/2006/documentManagement/types"/>
    <ds:schemaRef ds:uri="759932eb-ae51-48f6-acbd-97ecc7f22599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F42D017E-22CE-4080-8859-4008B0393A5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9932eb-ae51-48f6-acbd-97ecc7f22599"/>
    <ds:schemaRef ds:uri="ea7fa907-6c5f-4ce2-b6ec-70bcdec5f79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Overview</vt:lpstr>
      <vt:lpstr>Optimized Budget</vt:lpstr>
      <vt:lpstr>Channel Mix Optimization Summar</vt:lpstr>
      <vt:lpstr>Monthly Phasing</vt:lpstr>
    </vt:vector>
  </TitlesOfParts>
  <Manager/>
  <Company>Interpublic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Lane, Lindsey (NYC-INI)</dc:creator>
  <cp:keywords/>
  <dc:description/>
  <cp:lastModifiedBy>Kumar, Ajeeth</cp:lastModifiedBy>
  <cp:revision/>
  <dcterms:created xsi:type="dcterms:W3CDTF">2020-12-11T15:20:27Z</dcterms:created>
  <dcterms:modified xsi:type="dcterms:W3CDTF">2024-01-10T13:00:33Z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0x01010013618496F1F47D428A85644ADC761D5F</vt:lpwstr>
  </property>
  <property fmtid="{D5CDD505-2E9C-101B-9397-08002B2CF9AE}" pid="3" name="MediaServiceImageTags">
    <vt:lpwstr/>
  </property>
  <property fmtid="{D5CDD505-2E9C-101B-9397-08002B2CF9AE}" pid="4" name="MSIP_Label_927fd646-07cb-4c4e-a107-4e4d6b30ba1b_Enabled">
    <vt:lpwstr>true</vt:lpwstr>
  </property>
  <property fmtid="{D5CDD505-2E9C-101B-9397-08002B2CF9AE}" pid="5" name="MSIP_Label_927fd646-07cb-4c4e-a107-4e4d6b30ba1b_SetDate">
    <vt:lpwstr>2024-01-09T15:10:25Z</vt:lpwstr>
  </property>
  <property fmtid="{D5CDD505-2E9C-101B-9397-08002B2CF9AE}" pid="6" name="MSIP_Label_927fd646-07cb-4c4e-a107-4e4d6b30ba1b_Method">
    <vt:lpwstr>Privileged</vt:lpwstr>
  </property>
  <property fmtid="{D5CDD505-2E9C-101B-9397-08002B2CF9AE}" pid="7" name="MSIP_Label_927fd646-07cb-4c4e-a107-4e4d6b30ba1b_Name">
    <vt:lpwstr>927fd646-07cb-4c4e-a107-4e4d6b30ba1b</vt:lpwstr>
  </property>
  <property fmtid="{D5CDD505-2E9C-101B-9397-08002B2CF9AE}" pid="8" name="MSIP_Label_927fd646-07cb-4c4e-a107-4e4d6b30ba1b_SiteId">
    <vt:lpwstr>a00de4ec-48a8-43a6-be74-e31274e2060d</vt:lpwstr>
  </property>
  <property fmtid="{D5CDD505-2E9C-101B-9397-08002B2CF9AE}" pid="9" name="MSIP_Label_927fd646-07cb-4c4e-a107-4e4d6b30ba1b_ActionId">
    <vt:lpwstr>63dade1e-16a5-4be5-b353-be9857b264d1</vt:lpwstr>
  </property>
  <property fmtid="{D5CDD505-2E9C-101B-9397-08002B2CF9AE}" pid="10" name="MSIP_Label_927fd646-07cb-4c4e-a107-4e4d6b30ba1b_ContentBits">
    <vt:lpwstr>1</vt:lpwstr>
  </property>
</Properties>
</file>