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uajeet2\Downloads\"/>
    </mc:Choice>
  </mc:AlternateContent>
  <xr:revisionPtr revIDLastSave="0" documentId="13_ncr:1_{1AC61176-56B4-489F-8621-98F6BD0BF70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 Overview " sheetId="3" r:id="rId1"/>
    <sheet name="Optimized Budget" sheetId="4" r:id="rId2"/>
    <sheet name="Channel Mix Optimization Summar" sheetId="1" r:id="rId3"/>
    <sheet name="Monthly Phasing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4" l="1"/>
  <c r="R14" i="4"/>
  <c r="D14" i="4"/>
  <c r="C14" i="4"/>
  <c r="P14" i="4"/>
  <c r="N14" i="4"/>
  <c r="L14" i="4"/>
  <c r="J14" i="4"/>
  <c r="K14" i="4" s="1"/>
  <c r="H14" i="4"/>
  <c r="F14" i="4"/>
  <c r="F39" i="3"/>
  <c r="G39" i="3"/>
  <c r="G14" i="4" l="1"/>
  <c r="O14" i="4"/>
  <c r="S14" i="4"/>
  <c r="F23" i="3" l="1"/>
  <c r="F21" i="3"/>
  <c r="F19" i="3"/>
  <c r="F18" i="3"/>
  <c r="F16" i="3"/>
  <c r="C50" i="2"/>
  <c r="C46" i="2"/>
  <c r="C40" i="2"/>
  <c r="H20" i="1"/>
  <c r="H28" i="1"/>
  <c r="H44" i="1" s="1"/>
  <c r="O21" i="2"/>
  <c r="O20" i="2"/>
  <c r="O19" i="2"/>
  <c r="O18" i="2"/>
  <c r="O17" i="2"/>
  <c r="N16" i="2"/>
  <c r="C26" i="2"/>
  <c r="C22" i="2"/>
  <c r="D24" i="3" l="1"/>
  <c r="D38" i="3" s="1"/>
  <c r="F20" i="3"/>
  <c r="E24" i="3"/>
  <c r="E38" i="3" s="1"/>
  <c r="F22" i="3"/>
  <c r="F17" i="3"/>
  <c r="O43" i="2"/>
  <c r="O44" i="2"/>
  <c r="D16" i="2"/>
  <c r="E12" i="3"/>
  <c r="E37" i="3" s="1"/>
  <c r="E11" i="3"/>
  <c r="E36" i="3" s="1"/>
  <c r="E10" i="3"/>
  <c r="E35" i="3" s="1"/>
  <c r="E9" i="3"/>
  <c r="E34" i="3" s="1"/>
  <c r="E8" i="3"/>
  <c r="E7" i="3"/>
  <c r="E6" i="3"/>
  <c r="E32" i="3" s="1"/>
  <c r="E5" i="3"/>
  <c r="E31" i="3" s="1"/>
  <c r="D12" i="3"/>
  <c r="D11" i="3"/>
  <c r="D10" i="3"/>
  <c r="D35" i="3" s="1"/>
  <c r="D9" i="3"/>
  <c r="D34" i="3" s="1"/>
  <c r="D8" i="3"/>
  <c r="D7" i="3"/>
  <c r="D6" i="3"/>
  <c r="D32" i="3" s="1"/>
  <c r="D5" i="3"/>
  <c r="D31" i="3" s="1"/>
  <c r="V21" i="1"/>
  <c r="P46" i="1"/>
  <c r="P59" i="1"/>
  <c r="O59" i="1"/>
  <c r="N59" i="1"/>
  <c r="I59" i="1"/>
  <c r="I46" i="1"/>
  <c r="H59" i="1"/>
  <c r="H5" i="1"/>
  <c r="D3" i="3" s="1"/>
  <c r="D29" i="3" s="1"/>
  <c r="H17" i="1"/>
  <c r="I17" i="1" s="1"/>
  <c r="K17" i="1"/>
  <c r="R17" i="1" s="1"/>
  <c r="L17" i="1"/>
  <c r="S17" i="1" s="1"/>
  <c r="M17" i="1"/>
  <c r="N17" i="1"/>
  <c r="T17" i="1"/>
  <c r="U17" i="1"/>
  <c r="AF17" i="1"/>
  <c r="AN17" i="1"/>
  <c r="AZ17" i="1" s="1"/>
  <c r="AT17" i="1"/>
  <c r="AV17" i="1"/>
  <c r="AW17" i="1"/>
  <c r="AX17" i="1"/>
  <c r="AY17" i="1"/>
  <c r="H18" i="1"/>
  <c r="I18" i="1"/>
  <c r="O18" i="1"/>
  <c r="P18" i="1"/>
  <c r="R18" i="1"/>
  <c r="S18" i="1"/>
  <c r="T18" i="1"/>
  <c r="U18" i="1"/>
  <c r="X18" i="1"/>
  <c r="AF18" i="1"/>
  <c r="AN18" i="1"/>
  <c r="AT18" i="1"/>
  <c r="AZ18" i="1" s="1"/>
  <c r="AV18" i="1"/>
  <c r="AW18" i="1"/>
  <c r="AX18" i="1"/>
  <c r="AY18" i="1"/>
  <c r="H19" i="1"/>
  <c r="I19" i="1"/>
  <c r="O19" i="1"/>
  <c r="P19" i="1" s="1"/>
  <c r="R19" i="1"/>
  <c r="S19" i="1"/>
  <c r="T19" i="1"/>
  <c r="U19" i="1"/>
  <c r="AF19" i="1"/>
  <c r="AN19" i="1"/>
  <c r="AT19" i="1"/>
  <c r="AZ19" i="1" s="1"/>
  <c r="AV19" i="1"/>
  <c r="AW19" i="1"/>
  <c r="AX19" i="1"/>
  <c r="AY19" i="1"/>
  <c r="H14" i="1"/>
  <c r="O14" i="1" s="1"/>
  <c r="I14" i="1"/>
  <c r="K14" i="1"/>
  <c r="R14" i="1" s="1"/>
  <c r="L14" i="1"/>
  <c r="S14" i="1" s="1"/>
  <c r="M14" i="1"/>
  <c r="T14" i="1" s="1"/>
  <c r="N14" i="1"/>
  <c r="U14" i="1" s="1"/>
  <c r="AF14" i="1"/>
  <c r="AN14" i="1"/>
  <c r="AT14" i="1"/>
  <c r="AZ14" i="1" s="1"/>
  <c r="AV14" i="1"/>
  <c r="AW14" i="1"/>
  <c r="AX14" i="1"/>
  <c r="AY14" i="1"/>
  <c r="H15" i="1"/>
  <c r="I15" i="1" s="1"/>
  <c r="K15" i="1"/>
  <c r="R15" i="1" s="1"/>
  <c r="L15" i="1"/>
  <c r="S15" i="1" s="1"/>
  <c r="M15" i="1"/>
  <c r="T15" i="1" s="1"/>
  <c r="N15" i="1"/>
  <c r="U15" i="1" s="1"/>
  <c r="O15" i="1"/>
  <c r="X15" i="1" s="1"/>
  <c r="AF15" i="1"/>
  <c r="AN15" i="1"/>
  <c r="AT15" i="1"/>
  <c r="AZ15" i="1" s="1"/>
  <c r="AV15" i="1"/>
  <c r="AW15" i="1"/>
  <c r="AX15" i="1"/>
  <c r="AY15" i="1"/>
  <c r="H7" i="1"/>
  <c r="I7" i="1"/>
  <c r="K7" i="1"/>
  <c r="R7" i="1" s="1"/>
  <c r="L7" i="1"/>
  <c r="S7" i="1" s="1"/>
  <c r="M7" i="1"/>
  <c r="T7" i="1" s="1"/>
  <c r="N7" i="1"/>
  <c r="U7" i="1" s="1"/>
  <c r="O7" i="1"/>
  <c r="P7" i="1" s="1"/>
  <c r="AF7" i="1"/>
  <c r="AN7" i="1"/>
  <c r="AT7" i="1"/>
  <c r="AZ7" i="1" s="1"/>
  <c r="AV7" i="1"/>
  <c r="AW7" i="1"/>
  <c r="AX7" i="1"/>
  <c r="AY7" i="1"/>
  <c r="H8" i="1"/>
  <c r="O8" i="1" s="1"/>
  <c r="I8" i="1"/>
  <c r="K8" i="1"/>
  <c r="R8" i="1" s="1"/>
  <c r="L8" i="1"/>
  <c r="S8" i="1" s="1"/>
  <c r="M8" i="1"/>
  <c r="T8" i="1" s="1"/>
  <c r="N8" i="1"/>
  <c r="U8" i="1" s="1"/>
  <c r="AF8" i="1"/>
  <c r="AN8" i="1"/>
  <c r="AT8" i="1"/>
  <c r="AV8" i="1"/>
  <c r="AW8" i="1"/>
  <c r="AX8" i="1"/>
  <c r="AY8" i="1"/>
  <c r="H9" i="1"/>
  <c r="O9" i="1" s="1"/>
  <c r="K9" i="1"/>
  <c r="R9" i="1" s="1"/>
  <c r="L9" i="1"/>
  <c r="S9" i="1" s="1"/>
  <c r="M9" i="1"/>
  <c r="T9" i="1" s="1"/>
  <c r="N9" i="1"/>
  <c r="U9" i="1" s="1"/>
  <c r="AF9" i="1"/>
  <c r="AN9" i="1"/>
  <c r="AT9" i="1"/>
  <c r="AZ9" i="1" s="1"/>
  <c r="AV9" i="1"/>
  <c r="AW9" i="1"/>
  <c r="AX9" i="1"/>
  <c r="AY9" i="1"/>
  <c r="U37" i="1"/>
  <c r="T37" i="1"/>
  <c r="S37" i="1"/>
  <c r="R37" i="1"/>
  <c r="U31" i="1"/>
  <c r="T31" i="1"/>
  <c r="S31" i="1"/>
  <c r="R31" i="1"/>
  <c r="U30" i="1"/>
  <c r="T30" i="1"/>
  <c r="S30" i="1"/>
  <c r="R30" i="1"/>
  <c r="U29" i="1"/>
  <c r="T29" i="1"/>
  <c r="S29" i="1"/>
  <c r="R29" i="1"/>
  <c r="U26" i="1"/>
  <c r="T26" i="1"/>
  <c r="S26" i="1"/>
  <c r="R26" i="1"/>
  <c r="U25" i="1"/>
  <c r="T25" i="1"/>
  <c r="S25" i="1"/>
  <c r="R25" i="1"/>
  <c r="U23" i="1"/>
  <c r="T23" i="1"/>
  <c r="S23" i="1"/>
  <c r="R23" i="1"/>
  <c r="N46" i="1"/>
  <c r="M46" i="1"/>
  <c r="L46" i="1"/>
  <c r="K46" i="1"/>
  <c r="G46" i="1"/>
  <c r="F46" i="1"/>
  <c r="G45" i="1"/>
  <c r="F45" i="1"/>
  <c r="D46" i="1"/>
  <c r="D45" i="1"/>
  <c r="E45" i="1"/>
  <c r="H23" i="1"/>
  <c r="N24" i="1"/>
  <c r="U24" i="1" s="1"/>
  <c r="M24" i="1"/>
  <c r="T24" i="1" s="1"/>
  <c r="L24" i="1"/>
  <c r="S24" i="1" s="1"/>
  <c r="K24" i="1"/>
  <c r="R24" i="1" s="1"/>
  <c r="H24" i="1"/>
  <c r="I24" i="1" s="1"/>
  <c r="N22" i="1"/>
  <c r="U22" i="1" s="1"/>
  <c r="M22" i="1"/>
  <c r="T22" i="1" s="1"/>
  <c r="L22" i="1"/>
  <c r="S22" i="1" s="1"/>
  <c r="K22" i="1"/>
  <c r="R22" i="1" s="1"/>
  <c r="E21" i="1"/>
  <c r="H21" i="1" s="1"/>
  <c r="I21" i="1" s="1"/>
  <c r="O26" i="1"/>
  <c r="P26" i="1" s="1"/>
  <c r="O27" i="1"/>
  <c r="N13" i="1"/>
  <c r="U13" i="1" s="1"/>
  <c r="M13" i="1"/>
  <c r="T13" i="1" s="1"/>
  <c r="L13" i="1"/>
  <c r="S13" i="1" s="1"/>
  <c r="K13" i="1"/>
  <c r="R13" i="1" s="1"/>
  <c r="H30" i="1"/>
  <c r="H22" i="1"/>
  <c r="H25" i="1"/>
  <c r="H26" i="1"/>
  <c r="I26" i="1" s="1"/>
  <c r="H27" i="1"/>
  <c r="H13" i="1"/>
  <c r="O13" i="1" s="1"/>
  <c r="X13" i="1" s="1"/>
  <c r="H37" i="1"/>
  <c r="I37" i="1" s="1"/>
  <c r="H16" i="1"/>
  <c r="O16" i="1" s="1"/>
  <c r="D33" i="3" l="1"/>
  <c r="F11" i="3"/>
  <c r="D36" i="3"/>
  <c r="E33" i="3"/>
  <c r="F12" i="3"/>
  <c r="D37" i="3"/>
  <c r="F6" i="3"/>
  <c r="F9" i="3"/>
  <c r="F7" i="3"/>
  <c r="F24" i="3"/>
  <c r="F8" i="3"/>
  <c r="F5" i="3"/>
  <c r="F10" i="3"/>
  <c r="V9" i="1"/>
  <c r="Y9" i="1" s="1"/>
  <c r="V17" i="1"/>
  <c r="Y17" i="1" s="1"/>
  <c r="AZ8" i="1"/>
  <c r="I9" i="1"/>
  <c r="X7" i="1"/>
  <c r="Z7" i="1" s="1"/>
  <c r="AA7" i="1" s="1"/>
  <c r="V18" i="1"/>
  <c r="Y18" i="1" s="1"/>
  <c r="Z18" i="1" s="1"/>
  <c r="AA18" i="1" s="1"/>
  <c r="V19" i="1"/>
  <c r="Y19" i="1" s="1"/>
  <c r="V8" i="1"/>
  <c r="Y8" i="1" s="1"/>
  <c r="X14" i="1"/>
  <c r="P14" i="1"/>
  <c r="V7" i="1"/>
  <c r="Y7" i="1" s="1"/>
  <c r="X9" i="1"/>
  <c r="P9" i="1"/>
  <c r="V15" i="1"/>
  <c r="Y15" i="1" s="1"/>
  <c r="Z15" i="1"/>
  <c r="AA15" i="1" s="1"/>
  <c r="V14" i="1"/>
  <c r="Y14" i="1" s="1"/>
  <c r="X8" i="1"/>
  <c r="Z8" i="1" s="1"/>
  <c r="AA8" i="1" s="1"/>
  <c r="P8" i="1"/>
  <c r="O17" i="1"/>
  <c r="X19" i="1"/>
  <c r="V26" i="1"/>
  <c r="Y26" i="1" s="1"/>
  <c r="R28" i="1"/>
  <c r="V37" i="1"/>
  <c r="P15" i="1"/>
  <c r="V13" i="1"/>
  <c r="Y13" i="1" s="1"/>
  <c r="Z13" i="1" s="1"/>
  <c r="AA13" i="1" s="1"/>
  <c r="V30" i="1"/>
  <c r="V24" i="1"/>
  <c r="Y24" i="1" s="1"/>
  <c r="I16" i="1"/>
  <c r="P13" i="1"/>
  <c r="V31" i="1"/>
  <c r="X26" i="1"/>
  <c r="E46" i="1"/>
  <c r="I13" i="1"/>
  <c r="V23" i="1"/>
  <c r="V25" i="1"/>
  <c r="V29" i="1"/>
  <c r="V22" i="1"/>
  <c r="O24" i="1"/>
  <c r="Z26" i="1" l="1"/>
  <c r="AA26" i="1" s="1"/>
  <c r="Z19" i="1"/>
  <c r="AA19" i="1" s="1"/>
  <c r="Z9" i="1"/>
  <c r="AA9" i="1" s="1"/>
  <c r="Z14" i="1"/>
  <c r="AA14" i="1" s="1"/>
  <c r="X17" i="1"/>
  <c r="Z17" i="1" s="1"/>
  <c r="AA17" i="1" s="1"/>
  <c r="P17" i="1"/>
  <c r="P24" i="1"/>
  <c r="X24" i="1"/>
  <c r="Z24" i="1" s="1"/>
  <c r="AA24" i="1" s="1"/>
  <c r="P56" i="1" l="1"/>
  <c r="P54" i="1"/>
  <c r="P52" i="1"/>
  <c r="P50" i="1"/>
  <c r="I52" i="1"/>
  <c r="I50" i="1"/>
  <c r="I56" i="1"/>
  <c r="I54" i="1"/>
  <c r="N55" i="1"/>
  <c r="M55" i="1"/>
  <c r="L55" i="1"/>
  <c r="K55" i="1"/>
  <c r="N51" i="1"/>
  <c r="M51" i="1"/>
  <c r="L51" i="1"/>
  <c r="K51" i="1"/>
  <c r="G55" i="1"/>
  <c r="F55" i="1"/>
  <c r="E55" i="1"/>
  <c r="D55" i="1"/>
  <c r="G51" i="1"/>
  <c r="F51" i="1"/>
  <c r="E51" i="1"/>
  <c r="D51" i="1"/>
  <c r="O51" i="2"/>
  <c r="N50" i="2"/>
  <c r="M50" i="2"/>
  <c r="L50" i="2"/>
  <c r="K50" i="2"/>
  <c r="J50" i="2"/>
  <c r="I50" i="2"/>
  <c r="H50" i="2"/>
  <c r="G50" i="2"/>
  <c r="F50" i="2"/>
  <c r="E50" i="2"/>
  <c r="D50" i="2"/>
  <c r="O49" i="2"/>
  <c r="O48" i="2"/>
  <c r="O47" i="2"/>
  <c r="N46" i="2"/>
  <c r="M46" i="2"/>
  <c r="L46" i="2"/>
  <c r="K46" i="2"/>
  <c r="J46" i="2"/>
  <c r="I46" i="2"/>
  <c r="H46" i="2"/>
  <c r="G46" i="2"/>
  <c r="F46" i="2"/>
  <c r="E46" i="2"/>
  <c r="D46" i="2"/>
  <c r="O45" i="2"/>
  <c r="O42" i="2"/>
  <c r="O41" i="2"/>
  <c r="N40" i="2"/>
  <c r="M40" i="2"/>
  <c r="L40" i="2"/>
  <c r="K40" i="2"/>
  <c r="J40" i="2"/>
  <c r="I40" i="2"/>
  <c r="H40" i="2"/>
  <c r="G40" i="2"/>
  <c r="F40" i="2"/>
  <c r="E40" i="2"/>
  <c r="D40" i="2"/>
  <c r="O39" i="2"/>
  <c r="O38" i="2"/>
  <c r="O37" i="2"/>
  <c r="O36" i="2"/>
  <c r="O35" i="2"/>
  <c r="O34" i="2"/>
  <c r="O33" i="2"/>
  <c r="I25" i="1"/>
  <c r="I23" i="1"/>
  <c r="O25" i="1"/>
  <c r="P25" i="1" s="1"/>
  <c r="O23" i="1"/>
  <c r="X23" i="1" s="1"/>
  <c r="U6" i="1"/>
  <c r="T6" i="1"/>
  <c r="S6" i="1"/>
  <c r="R6" i="1"/>
  <c r="H6" i="1"/>
  <c r="N26" i="2"/>
  <c r="M26" i="2"/>
  <c r="L26" i="2"/>
  <c r="K26" i="2"/>
  <c r="J26" i="2"/>
  <c r="I26" i="2"/>
  <c r="H26" i="2"/>
  <c r="G26" i="2"/>
  <c r="F26" i="2"/>
  <c r="E26" i="2"/>
  <c r="D26" i="2"/>
  <c r="N22" i="2"/>
  <c r="M22" i="2"/>
  <c r="L22" i="2"/>
  <c r="K22" i="2"/>
  <c r="J22" i="2"/>
  <c r="I22" i="2"/>
  <c r="H22" i="2"/>
  <c r="G22" i="2"/>
  <c r="F22" i="2"/>
  <c r="E22" i="2"/>
  <c r="D22" i="2"/>
  <c r="M16" i="2"/>
  <c r="L16" i="2"/>
  <c r="K16" i="2"/>
  <c r="J16" i="2"/>
  <c r="I16" i="2"/>
  <c r="H16" i="2"/>
  <c r="G16" i="2"/>
  <c r="F16" i="2"/>
  <c r="E16" i="2"/>
  <c r="O10" i="2"/>
  <c r="C16" i="2"/>
  <c r="O27" i="2"/>
  <c r="O25" i="2"/>
  <c r="O24" i="2"/>
  <c r="O23" i="2"/>
  <c r="O15" i="2"/>
  <c r="O14" i="2"/>
  <c r="O13" i="2"/>
  <c r="O12" i="2"/>
  <c r="O11" i="2"/>
  <c r="O9" i="2"/>
  <c r="F59" i="1"/>
  <c r="G59" i="1"/>
  <c r="O22" i="2" l="1"/>
  <c r="O26" i="2"/>
  <c r="O16" i="2"/>
  <c r="O6" i="1"/>
  <c r="E4" i="3" s="1"/>
  <c r="E30" i="3" s="1"/>
  <c r="D4" i="3"/>
  <c r="D30" i="3" s="1"/>
  <c r="D39" i="3" s="1"/>
  <c r="E52" i="2"/>
  <c r="M52" i="2"/>
  <c r="J52" i="2"/>
  <c r="J28" i="2"/>
  <c r="C52" i="2"/>
  <c r="K52" i="2"/>
  <c r="E28" i="2"/>
  <c r="M28" i="2"/>
  <c r="K28" i="2"/>
  <c r="G28" i="2"/>
  <c r="H28" i="2"/>
  <c r="F52" i="2"/>
  <c r="N52" i="2"/>
  <c r="D28" i="2"/>
  <c r="L28" i="2"/>
  <c r="G52" i="2"/>
  <c r="H52" i="2"/>
  <c r="C28" i="2"/>
  <c r="N28" i="2"/>
  <c r="I52" i="2"/>
  <c r="F28" i="2"/>
  <c r="I28" i="2"/>
  <c r="D52" i="2"/>
  <c r="L52" i="2"/>
  <c r="O46" i="2"/>
  <c r="I51" i="1"/>
  <c r="P51" i="1"/>
  <c r="P55" i="1"/>
  <c r="I55" i="1"/>
  <c r="O40" i="2"/>
  <c r="O50" i="2"/>
  <c r="X25" i="1"/>
  <c r="P23" i="1"/>
  <c r="Y23" i="1"/>
  <c r="Z23" i="1" s="1"/>
  <c r="AA23" i="1" s="1"/>
  <c r="Y25" i="1"/>
  <c r="M59" i="1"/>
  <c r="L59" i="1"/>
  <c r="K59" i="1"/>
  <c r="E59" i="1"/>
  <c r="D59" i="1"/>
  <c r="U43" i="1"/>
  <c r="T43" i="1"/>
  <c r="R43" i="1"/>
  <c r="H43" i="1"/>
  <c r="I43" i="1" s="1"/>
  <c r="U42" i="1"/>
  <c r="T42" i="1"/>
  <c r="S42" i="1"/>
  <c r="H42" i="1"/>
  <c r="I42" i="1" s="1"/>
  <c r="U41" i="1"/>
  <c r="T41" i="1"/>
  <c r="S41" i="1"/>
  <c r="R41" i="1"/>
  <c r="H41" i="1"/>
  <c r="I41" i="1" s="1"/>
  <c r="U40" i="1"/>
  <c r="S40" i="1"/>
  <c r="R40" i="1"/>
  <c r="H40" i="1"/>
  <c r="U39" i="1"/>
  <c r="T39" i="1"/>
  <c r="S39" i="1"/>
  <c r="R39" i="1"/>
  <c r="O39" i="1"/>
  <c r="P39" i="1" s="1"/>
  <c r="H39" i="1"/>
  <c r="I39" i="1" s="1"/>
  <c r="U38" i="1"/>
  <c r="T38" i="1"/>
  <c r="S38" i="1"/>
  <c r="R38" i="1"/>
  <c r="O38" i="1"/>
  <c r="P38" i="1" s="1"/>
  <c r="H38" i="1"/>
  <c r="I38" i="1" s="1"/>
  <c r="O37" i="1"/>
  <c r="X37" i="1" s="1"/>
  <c r="U36" i="1"/>
  <c r="T36" i="1"/>
  <c r="S36" i="1"/>
  <c r="R36" i="1"/>
  <c r="O36" i="1"/>
  <c r="H36" i="1"/>
  <c r="G35" i="1"/>
  <c r="AM35" i="1" s="1"/>
  <c r="F35" i="1"/>
  <c r="AL35" i="1" s="1"/>
  <c r="E35" i="1"/>
  <c r="D35" i="1"/>
  <c r="AJ35" i="1" s="1"/>
  <c r="U34" i="1"/>
  <c r="T34" i="1"/>
  <c r="S34" i="1"/>
  <c r="H34" i="1"/>
  <c r="I34" i="1" s="1"/>
  <c r="U33" i="1"/>
  <c r="T33" i="1"/>
  <c r="R33" i="1"/>
  <c r="H33" i="1"/>
  <c r="U32" i="1"/>
  <c r="T32" i="1"/>
  <c r="S32" i="1"/>
  <c r="R32" i="1"/>
  <c r="H32" i="1"/>
  <c r="H31" i="1"/>
  <c r="I31" i="1" s="1"/>
  <c r="O30" i="1"/>
  <c r="X30" i="1" s="1"/>
  <c r="I30" i="1"/>
  <c r="O29" i="1"/>
  <c r="H29" i="1"/>
  <c r="I29" i="1" s="1"/>
  <c r="G28" i="1"/>
  <c r="AM28" i="1" s="1"/>
  <c r="F28" i="1"/>
  <c r="AL28" i="1" s="1"/>
  <c r="E28" i="1"/>
  <c r="AK28" i="1" s="1"/>
  <c r="D28" i="1"/>
  <c r="AJ28" i="1" s="1"/>
  <c r="U27" i="1"/>
  <c r="T27" i="1"/>
  <c r="S27" i="1"/>
  <c r="R27" i="1"/>
  <c r="I27" i="1"/>
  <c r="O22" i="1"/>
  <c r="I22" i="1"/>
  <c r="U21" i="1"/>
  <c r="T21" i="1"/>
  <c r="S21" i="1"/>
  <c r="R21" i="1"/>
  <c r="O21" i="1"/>
  <c r="AY20" i="1"/>
  <c r="AX20" i="1"/>
  <c r="AW20" i="1"/>
  <c r="AV20" i="1"/>
  <c r="AT20" i="1"/>
  <c r="AN20" i="1"/>
  <c r="N20" i="1"/>
  <c r="M20" i="1"/>
  <c r="L20" i="1"/>
  <c r="K20" i="1"/>
  <c r="G20" i="1"/>
  <c r="F20" i="1"/>
  <c r="E20" i="1"/>
  <c r="D20" i="1"/>
  <c r="AY16" i="1"/>
  <c r="AX16" i="1"/>
  <c r="AW16" i="1"/>
  <c r="AV16" i="1"/>
  <c r="AT16" i="1"/>
  <c r="AN16" i="1"/>
  <c r="AF16" i="1"/>
  <c r="N16" i="1"/>
  <c r="U16" i="1" s="1"/>
  <c r="M16" i="1"/>
  <c r="T16" i="1" s="1"/>
  <c r="L16" i="1"/>
  <c r="S16" i="1" s="1"/>
  <c r="K16" i="1"/>
  <c r="R16" i="1" s="1"/>
  <c r="AY12" i="1"/>
  <c r="AX12" i="1"/>
  <c r="AW12" i="1"/>
  <c r="AV12" i="1"/>
  <c r="AT12" i="1"/>
  <c r="AN12" i="1"/>
  <c r="AF12" i="1"/>
  <c r="N12" i="1"/>
  <c r="U12" i="1" s="1"/>
  <c r="M12" i="1"/>
  <c r="T12" i="1" s="1"/>
  <c r="L12" i="1"/>
  <c r="S12" i="1" s="1"/>
  <c r="K12" i="1"/>
  <c r="R12" i="1" s="1"/>
  <c r="H12" i="1"/>
  <c r="AY11" i="1"/>
  <c r="AX11" i="1"/>
  <c r="AW11" i="1"/>
  <c r="AV11" i="1"/>
  <c r="AT11" i="1"/>
  <c r="AN11" i="1"/>
  <c r="AF11" i="1"/>
  <c r="N11" i="1"/>
  <c r="U11" i="1" s="1"/>
  <c r="M11" i="1"/>
  <c r="T11" i="1" s="1"/>
  <c r="L11" i="1"/>
  <c r="S11" i="1" s="1"/>
  <c r="K11" i="1"/>
  <c r="R11" i="1" s="1"/>
  <c r="H11" i="1"/>
  <c r="I11" i="1" s="1"/>
  <c r="AY10" i="1"/>
  <c r="AX10" i="1"/>
  <c r="AW10" i="1"/>
  <c r="AV10" i="1"/>
  <c r="AT10" i="1"/>
  <c r="AN10" i="1"/>
  <c r="AF10" i="1"/>
  <c r="N10" i="1"/>
  <c r="U10" i="1" s="1"/>
  <c r="M10" i="1"/>
  <c r="T10" i="1" s="1"/>
  <c r="L10" i="1"/>
  <c r="S10" i="1" s="1"/>
  <c r="K10" i="1"/>
  <c r="R10" i="1" s="1"/>
  <c r="H10" i="1"/>
  <c r="AY6" i="1"/>
  <c r="AX6" i="1"/>
  <c r="AW6" i="1"/>
  <c r="AV6" i="1"/>
  <c r="AT6" i="1"/>
  <c r="AN6" i="1"/>
  <c r="AF6" i="1"/>
  <c r="AY5" i="1"/>
  <c r="AX5" i="1"/>
  <c r="AW5" i="1"/>
  <c r="AV5" i="1"/>
  <c r="AT5" i="1"/>
  <c r="AN5" i="1"/>
  <c r="AF5" i="1"/>
  <c r="I5" i="1"/>
  <c r="O28" i="2" l="1"/>
  <c r="D55" i="2"/>
  <c r="C54" i="2"/>
  <c r="K54" i="2"/>
  <c r="K55" i="2" s="1"/>
  <c r="G54" i="2"/>
  <c r="G55" i="2" s="1"/>
  <c r="F4" i="3"/>
  <c r="D13" i="3"/>
  <c r="D54" i="2"/>
  <c r="N54" i="2"/>
  <c r="N55" i="2" s="1"/>
  <c r="I54" i="2"/>
  <c r="I55" i="2" s="1"/>
  <c r="F54" i="2"/>
  <c r="J54" i="2"/>
  <c r="J55" i="2" s="1"/>
  <c r="H54" i="2"/>
  <c r="H55" i="2" s="1"/>
  <c r="E54" i="2"/>
  <c r="E55" i="2" s="1"/>
  <c r="L54" i="2"/>
  <c r="L55" i="2" s="1"/>
  <c r="M54" i="2"/>
  <c r="M55" i="2" s="1"/>
  <c r="O52" i="2"/>
  <c r="N45" i="1"/>
  <c r="U20" i="1"/>
  <c r="S20" i="1"/>
  <c r="T20" i="1"/>
  <c r="L45" i="1"/>
  <c r="L47" i="1" s="1"/>
  <c r="M45" i="1"/>
  <c r="K45" i="1"/>
  <c r="K47" i="1" s="1"/>
  <c r="U35" i="1"/>
  <c r="O12" i="1"/>
  <c r="I12" i="1"/>
  <c r="I36" i="1"/>
  <c r="H46" i="1"/>
  <c r="I40" i="1"/>
  <c r="H45" i="1"/>
  <c r="R5" i="1"/>
  <c r="O11" i="1"/>
  <c r="I10" i="1"/>
  <c r="O10" i="1"/>
  <c r="P10" i="1" s="1"/>
  <c r="Z25" i="1"/>
  <c r="AA25" i="1" s="1"/>
  <c r="E47" i="1"/>
  <c r="D47" i="1"/>
  <c r="F47" i="1"/>
  <c r="AZ20" i="1"/>
  <c r="O5" i="1"/>
  <c r="AZ16" i="1"/>
  <c r="X21" i="1"/>
  <c r="P21" i="1"/>
  <c r="O20" i="1"/>
  <c r="AE20" i="1" s="1"/>
  <c r="O32" i="1"/>
  <c r="P32" i="1" s="1"/>
  <c r="I32" i="1"/>
  <c r="O33" i="1"/>
  <c r="P33" i="1" s="1"/>
  <c r="I33" i="1"/>
  <c r="AL44" i="1"/>
  <c r="AZ10" i="1"/>
  <c r="D44" i="1"/>
  <c r="Y30" i="1"/>
  <c r="Z30" i="1" s="1"/>
  <c r="AA30" i="1" s="1"/>
  <c r="AZ5" i="1"/>
  <c r="O40" i="1"/>
  <c r="Y37" i="1"/>
  <c r="Z37" i="1" s="1"/>
  <c r="AA37" i="1" s="1"/>
  <c r="V38" i="1"/>
  <c r="Y38" i="1" s="1"/>
  <c r="X39" i="1"/>
  <c r="Y21" i="1"/>
  <c r="X38" i="1"/>
  <c r="O43" i="1"/>
  <c r="P43" i="1" s="1"/>
  <c r="O42" i="1"/>
  <c r="P42" i="1" s="1"/>
  <c r="O41" i="1"/>
  <c r="X41" i="1" s="1"/>
  <c r="P27" i="1"/>
  <c r="X27" i="1"/>
  <c r="G47" i="1"/>
  <c r="AZ6" i="1"/>
  <c r="P16" i="1"/>
  <c r="F44" i="1"/>
  <c r="P22" i="1"/>
  <c r="X22" i="1"/>
  <c r="V27" i="1"/>
  <c r="Y27" i="1" s="1"/>
  <c r="I28" i="1"/>
  <c r="T28" i="1"/>
  <c r="E44" i="1"/>
  <c r="AK35" i="1"/>
  <c r="AK44" i="1" s="1"/>
  <c r="G44" i="1"/>
  <c r="X29" i="1"/>
  <c r="P29" i="1"/>
  <c r="V12" i="1"/>
  <c r="Y12" i="1" s="1"/>
  <c r="Y22" i="1"/>
  <c r="N35" i="1"/>
  <c r="AS35" i="1" s="1"/>
  <c r="S5" i="1"/>
  <c r="AZ12" i="1"/>
  <c r="AN28" i="1"/>
  <c r="V32" i="1"/>
  <c r="Y32" i="1" s="1"/>
  <c r="P37" i="1"/>
  <c r="K35" i="1"/>
  <c r="V36" i="1"/>
  <c r="V39" i="1"/>
  <c r="Y39" i="1" s="1"/>
  <c r="P12" i="1"/>
  <c r="X12" i="1"/>
  <c r="V16" i="1"/>
  <c r="Y16" i="1" s="1"/>
  <c r="V41" i="1"/>
  <c r="Y41" i="1" s="1"/>
  <c r="V11" i="1"/>
  <c r="Y11" i="1" s="1"/>
  <c r="AZ11" i="1"/>
  <c r="AJ44" i="1"/>
  <c r="V6" i="1"/>
  <c r="Y6" i="1" s="1"/>
  <c r="X36" i="1"/>
  <c r="P36" i="1"/>
  <c r="S43" i="1"/>
  <c r="S35" i="1" s="1"/>
  <c r="L35" i="1"/>
  <c r="V10" i="1"/>
  <c r="Y10" i="1" s="1"/>
  <c r="R34" i="1"/>
  <c r="K28" i="1"/>
  <c r="AP28" i="1" s="1"/>
  <c r="U28" i="1"/>
  <c r="N28" i="1"/>
  <c r="AS28" i="1" s="1"/>
  <c r="AY28" i="1" s="1"/>
  <c r="O31" i="1"/>
  <c r="O46" i="1" s="1"/>
  <c r="S33" i="1"/>
  <c r="V33" i="1" s="1"/>
  <c r="Y33" i="1" s="1"/>
  <c r="L28" i="1"/>
  <c r="AQ28" i="1" s="1"/>
  <c r="AW28" i="1" s="1"/>
  <c r="AM44" i="1"/>
  <c r="M35" i="1"/>
  <c r="R20" i="1"/>
  <c r="P30" i="1"/>
  <c r="H35" i="1"/>
  <c r="T5" i="1"/>
  <c r="M28" i="1"/>
  <c r="AR28" i="1" s="1"/>
  <c r="AX28" i="1" s="1"/>
  <c r="O34" i="1"/>
  <c r="T40" i="1"/>
  <c r="V40" i="1" s="1"/>
  <c r="R42" i="1"/>
  <c r="V42" i="1" s="1"/>
  <c r="Y42" i="1" s="1"/>
  <c r="U5" i="1"/>
  <c r="F55" i="2" l="1"/>
  <c r="O54" i="2"/>
  <c r="O55" i="2"/>
  <c r="C55" i="2"/>
  <c r="X5" i="1"/>
  <c r="E3" i="3"/>
  <c r="E29" i="3" s="1"/>
  <c r="E39" i="3" s="1"/>
  <c r="T35" i="1"/>
  <c r="T44" i="1" s="1"/>
  <c r="AD20" i="1"/>
  <c r="AF20" i="1" s="1"/>
  <c r="I20" i="1"/>
  <c r="R35" i="1"/>
  <c r="Y36" i="1"/>
  <c r="Z36" i="1" s="1"/>
  <c r="AA36" i="1" s="1"/>
  <c r="P40" i="1"/>
  <c r="O45" i="1"/>
  <c r="X32" i="1"/>
  <c r="Z32" i="1" s="1"/>
  <c r="AA32" i="1" s="1"/>
  <c r="P41" i="1"/>
  <c r="P5" i="1"/>
  <c r="E48" i="1"/>
  <c r="Z21" i="1"/>
  <c r="AA21" i="1" s="1"/>
  <c r="X42" i="1"/>
  <c r="Z42" i="1" s="1"/>
  <c r="AA42" i="1" s="1"/>
  <c r="X43" i="1"/>
  <c r="D48" i="1"/>
  <c r="X20" i="1"/>
  <c r="X10" i="1"/>
  <c r="Z10" i="1" s="1"/>
  <c r="AA10" i="1" s="1"/>
  <c r="F48" i="1"/>
  <c r="P20" i="1"/>
  <c r="Z38" i="1"/>
  <c r="AA38" i="1" s="1"/>
  <c r="X33" i="1"/>
  <c r="Z33" i="1" s="1"/>
  <c r="AA33" i="1" s="1"/>
  <c r="G48" i="1"/>
  <c r="Z41" i="1"/>
  <c r="AA41" i="1" s="1"/>
  <c r="X40" i="1"/>
  <c r="O35" i="1"/>
  <c r="P35" i="1" s="1"/>
  <c r="X16" i="1"/>
  <c r="Z16" i="1" s="1"/>
  <c r="AA16" i="1" s="1"/>
  <c r="AN35" i="1"/>
  <c r="AD28" i="1"/>
  <c r="Z22" i="1"/>
  <c r="AA22" i="1" s="1"/>
  <c r="Y31" i="1"/>
  <c r="Z39" i="1"/>
  <c r="AA39" i="1" s="1"/>
  <c r="K44" i="1"/>
  <c r="K48" i="1" s="1"/>
  <c r="Z12" i="1"/>
  <c r="AA12" i="1" s="1"/>
  <c r="N47" i="1"/>
  <c r="V20" i="1"/>
  <c r="Y20" i="1" s="1"/>
  <c r="M47" i="1"/>
  <c r="S28" i="1"/>
  <c r="S44" i="1" s="1"/>
  <c r="V43" i="1"/>
  <c r="Y43" i="1" s="1"/>
  <c r="AP35" i="1"/>
  <c r="AV35" i="1" s="1"/>
  <c r="Z27" i="1"/>
  <c r="AA27" i="1" s="1"/>
  <c r="Y40" i="1"/>
  <c r="AD35" i="1"/>
  <c r="I35" i="1"/>
  <c r="I44" i="1"/>
  <c r="N44" i="1"/>
  <c r="AS44" i="1"/>
  <c r="AY35" i="1"/>
  <c r="AY44" i="1" s="1"/>
  <c r="P34" i="1"/>
  <c r="X34" i="1"/>
  <c r="P31" i="1"/>
  <c r="X31" i="1"/>
  <c r="AN44" i="1"/>
  <c r="P11" i="1"/>
  <c r="X11" i="1"/>
  <c r="Z11" i="1" s="1"/>
  <c r="AA11" i="1" s="1"/>
  <c r="H47" i="1"/>
  <c r="I47" i="1" s="1"/>
  <c r="I6" i="1"/>
  <c r="I45" i="1" s="1"/>
  <c r="AV28" i="1"/>
  <c r="AT28" i="1"/>
  <c r="AZ28" i="1" s="1"/>
  <c r="V5" i="1"/>
  <c r="Y5" i="1" s="1"/>
  <c r="Z5" i="1" s="1"/>
  <c r="AA5" i="1" s="1"/>
  <c r="M44" i="1"/>
  <c r="AR35" i="1"/>
  <c r="V34" i="1"/>
  <c r="Y34" i="1" s="1"/>
  <c r="L44" i="1"/>
  <c r="L48" i="1" s="1"/>
  <c r="AQ35" i="1"/>
  <c r="O28" i="1"/>
  <c r="U44" i="1"/>
  <c r="Y29" i="1"/>
  <c r="Z29" i="1" s="1"/>
  <c r="AA29" i="1" s="1"/>
  <c r="F3" i="3" l="1"/>
  <c r="E13" i="3"/>
  <c r="F13" i="3" s="1"/>
  <c r="V35" i="1"/>
  <c r="Y35" i="1" s="1"/>
  <c r="Z43" i="1"/>
  <c r="AA43" i="1" s="1"/>
  <c r="X35" i="1"/>
  <c r="R44" i="1"/>
  <c r="Z20" i="1"/>
  <c r="AA20" i="1" s="1"/>
  <c r="Z40" i="1"/>
  <c r="AA40" i="1" s="1"/>
  <c r="N48" i="1"/>
  <c r="AE35" i="1"/>
  <c r="AF35" i="1" s="1"/>
  <c r="Z31" i="1"/>
  <c r="AA31" i="1" s="1"/>
  <c r="M48" i="1"/>
  <c r="AD44" i="1"/>
  <c r="V28" i="1"/>
  <c r="Y28" i="1" s="1"/>
  <c r="AP44" i="1"/>
  <c r="AQ44" i="1"/>
  <c r="AW35" i="1"/>
  <c r="AW44" i="1" s="1"/>
  <c r="AR44" i="1"/>
  <c r="AX35" i="1"/>
  <c r="AX44" i="1" s="1"/>
  <c r="AT35" i="1"/>
  <c r="AZ35" i="1" s="1"/>
  <c r="H48" i="1"/>
  <c r="P28" i="1"/>
  <c r="X28" i="1"/>
  <c r="AE28" i="1"/>
  <c r="AF28" i="1" s="1"/>
  <c r="P6" i="1"/>
  <c r="P45" i="1" s="1"/>
  <c r="X6" i="1"/>
  <c r="Z6" i="1" s="1"/>
  <c r="AA6" i="1" s="1"/>
  <c r="O47" i="1"/>
  <c r="P47" i="1" s="1"/>
  <c r="O44" i="1"/>
  <c r="Z34" i="1"/>
  <c r="AA34" i="1" s="1"/>
  <c r="AV44" i="1"/>
  <c r="Z35" i="1" l="1"/>
  <c r="AA35" i="1" s="1"/>
  <c r="V44" i="1"/>
  <c r="Y44" i="1" s="1"/>
  <c r="AT44" i="1"/>
  <c r="AZ44" i="1" s="1"/>
  <c r="Z28" i="1"/>
  <c r="AA28" i="1" s="1"/>
  <c r="AF44" i="1"/>
  <c r="P48" i="1"/>
  <c r="R47" i="1"/>
  <c r="X44" i="1"/>
  <c r="P44" i="1"/>
  <c r="O48" i="1"/>
  <c r="AE44" i="1"/>
  <c r="Z44" i="1" l="1"/>
  <c r="AA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tc={6B53E273-5003-4C6B-840D-82839156674B}</author>
  </authors>
  <commentList>
    <comment ref="C33" authorId="0" shapeId="0" xr:uid="{6B53E273-5003-4C6B-840D-82839156674B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Digital Audio and Radio</t>
      </text>
    </comment>
  </commentList>
</comments>
</file>

<file path=xl/sharedStrings.xml><?xml version="1.0" encoding="utf-8"?>
<sst xmlns="http://schemas.openxmlformats.org/spreadsheetml/2006/main" count="355" uniqueCount="158">
  <si>
    <t>IMPACTABLE</t>
  </si>
  <si>
    <t>CHANNEL</t>
  </si>
  <si>
    <t>Optimized 2024 BUDGET</t>
  </si>
  <si>
    <t>Savings 2024</t>
  </si>
  <si>
    <t>BUDGET CHECK</t>
  </si>
  <si>
    <t>UNIQUE REACH CHECK</t>
  </si>
  <si>
    <t>IN TARGET REACH CHECK</t>
  </si>
  <si>
    <t>Q1</t>
  </si>
  <si>
    <t>Q2</t>
  </si>
  <si>
    <t>Q3</t>
  </si>
  <si>
    <t>Q4</t>
  </si>
  <si>
    <t>TOTAL</t>
  </si>
  <si>
    <t>AVERAGE QUARTERLY</t>
  </si>
  <si>
    <t>Total</t>
  </si>
  <si>
    <t>Optimized Total</t>
  </si>
  <si>
    <t>Savings Total</t>
  </si>
  <si>
    <t>Match?</t>
  </si>
  <si>
    <t>2020 CPR</t>
  </si>
  <si>
    <t>IN-GOING VOL</t>
  </si>
  <si>
    <t>OPTIMIZED VOL</t>
  </si>
  <si>
    <t>VOL DIFFERENCE</t>
  </si>
  <si>
    <t>CPITR</t>
  </si>
  <si>
    <t>IN-GOING</t>
  </si>
  <si>
    <t>OPTIMIZED</t>
  </si>
  <si>
    <t>DIFFERENCE</t>
  </si>
  <si>
    <t>Non-Impactable</t>
  </si>
  <si>
    <t>Linear TV</t>
  </si>
  <si>
    <t>Streaming</t>
  </si>
  <si>
    <t>Local TV</t>
  </si>
  <si>
    <t>Magazines</t>
  </si>
  <si>
    <t>Newspapers</t>
  </si>
  <si>
    <t>Radio</t>
  </si>
  <si>
    <t>POC</t>
  </si>
  <si>
    <t>Digital Pharmacy</t>
  </si>
  <si>
    <t>In-Store Pharmacy</t>
  </si>
  <si>
    <t>OOH</t>
  </si>
  <si>
    <t>Influencer</t>
  </si>
  <si>
    <t>Search</t>
  </si>
  <si>
    <t>Email</t>
  </si>
  <si>
    <t>Impactable</t>
  </si>
  <si>
    <t>Digital Audio</t>
  </si>
  <si>
    <t>Digital Mobile</t>
  </si>
  <si>
    <t>Social</t>
  </si>
  <si>
    <t>TikTok Strategic Imperative</t>
  </si>
  <si>
    <t>Pinterest</t>
  </si>
  <si>
    <t>Snapchat</t>
  </si>
  <si>
    <t>Reddit</t>
  </si>
  <si>
    <t>Digital Display</t>
  </si>
  <si>
    <t>Endemic Display</t>
  </si>
  <si>
    <t>Lifestyle Display</t>
  </si>
  <si>
    <t>Programmatic Display</t>
  </si>
  <si>
    <t>Endemic Display Strategic Imperative</t>
  </si>
  <si>
    <t>Lifestyle Display Strategic Imperative</t>
  </si>
  <si>
    <t>Programmatic Display Strategic Imperative</t>
  </si>
  <si>
    <t>Digital Video</t>
  </si>
  <si>
    <t>Endemic Video</t>
  </si>
  <si>
    <t>Premium Video (YouTube)</t>
  </si>
  <si>
    <t>Programmatic Video</t>
  </si>
  <si>
    <t>Lifestyle Video</t>
  </si>
  <si>
    <t>Premium OLV Strategic Imperative</t>
  </si>
  <si>
    <t>YouTube OLV Strategic Imperative</t>
  </si>
  <si>
    <t>Programmatic OLV Strategic Imperative</t>
  </si>
  <si>
    <t>Lifestyle OLV Strategic Impeartive</t>
  </si>
  <si>
    <t>Total Budget</t>
  </si>
  <si>
    <t>2023 Non-Impactable</t>
  </si>
  <si>
    <t>2023 Impactable</t>
  </si>
  <si>
    <t>^ CD FILL THIS IN!</t>
  </si>
  <si>
    <t>Demo Deliveries (All Channels)</t>
  </si>
  <si>
    <t>1+R</t>
  </si>
  <si>
    <t>Avg. Frequency</t>
  </si>
  <si>
    <t>GRPs</t>
  </si>
  <si>
    <t>Demo Delivery (Impatable Channels)</t>
  </si>
  <si>
    <t>Qualified Audience (Impactable Channels)</t>
  </si>
  <si>
    <t>Brand</t>
  </si>
  <si>
    <t>Version</t>
  </si>
  <si>
    <t>Date</t>
  </si>
  <si>
    <t>2024 Monthly Phasing - IN GOING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</si>
  <si>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</si>
  <si>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</si>
  <si>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</si>
  <si>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</si>
  <si>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</si>
  <si>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</si>
  <si>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</si>
  <si>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</si>
  <si>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</si>
  <si>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</si>
  <si>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</si>
  <si>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</si>
  <si>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</si>
  <si>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Working Media</t>
  </si>
  <si>
    <t>In-Pharmacy</t>
  </si>
  <si>
    <t>IN GOING Working Media</t>
  </si>
  <si>
    <t>2024 Monthly Phasing - OPTIMIZED</t>
  </si>
  <si>
    <t>OPTIMIZED Working Media</t>
  </si>
  <si>
    <t>Value  Total</t>
  </si>
  <si>
    <t>In-Going 2024 BUDGET as of 12.7</t>
  </si>
  <si>
    <t>TikTok</t>
  </si>
  <si>
    <t>Meta</t>
  </si>
  <si>
    <t>Meta Strategic Imperative</t>
  </si>
  <si>
    <t xml:space="preserve">Channel </t>
  </si>
  <si>
    <t xml:space="preserve">In-Going Budget </t>
  </si>
  <si>
    <t xml:space="preserve">Optimized Budget </t>
  </si>
  <si>
    <t xml:space="preserve">Difference </t>
  </si>
  <si>
    <t xml:space="preserve">Linear TV </t>
  </si>
  <si>
    <t xml:space="preserve">Streaming </t>
  </si>
  <si>
    <t xml:space="preserve">Digital Display </t>
  </si>
  <si>
    <r>
      <rPr>
        <b/>
        <i/>
        <sz val="11"/>
        <color rgb="FF000000"/>
        <rFont val="Calibri"/>
        <family val="2"/>
        <scheme val="minor"/>
      </rPr>
      <t xml:space="preserve">Note: </t>
    </r>
    <r>
      <rPr>
        <i/>
        <sz val="11"/>
        <color rgb="FF000000"/>
        <rFont val="Calibri"/>
        <family val="2"/>
        <scheme val="minor"/>
      </rPr>
      <t xml:space="preserve">Although considered non-impactable channels please note the Linear TV &amp; Streaming budget 
does not reflect the latest Q4 budget cut &amp; Q4 UF hold shifting up to Q1/Q2 as TF finalizes the plan details </t>
    </r>
  </si>
  <si>
    <t>TOTALS</t>
  </si>
  <si>
    <t xml:space="preserve">Gardasil9 Adult &amp; Pharmacy </t>
  </si>
  <si>
    <t xml:space="preserve">Original </t>
  </si>
  <si>
    <t>12.13.23</t>
  </si>
  <si>
    <t xml:space="preserve">Digital Pharmacy </t>
  </si>
  <si>
    <t xml:space="preserve">Meta </t>
  </si>
  <si>
    <t xml:space="preserve">Meta Strategic Imperative </t>
  </si>
  <si>
    <t xml:space="preserve">TikTok </t>
  </si>
  <si>
    <t>Tiktok Strategic Imperative</t>
  </si>
  <si>
    <r>
      <t xml:space="preserve">*Note: 
</t>
    </r>
    <r>
      <rPr>
        <i/>
        <sz val="11"/>
        <color theme="1"/>
        <rFont val="Calibri"/>
        <family val="2"/>
        <scheme val="minor"/>
      </rPr>
      <t>Linear TV/Streaming flighting subject to change pending final replan &amp; Q4'24 Upfront dollars being shifted up to Q1 &amp; Q2
Minimal Digital &amp; Social dollars subject to shift into January per latest creative direction
Monthly phasing subject to change 
Monthly phasing totals do not have hard negotiated value pulled out as of 12.13</t>
    </r>
  </si>
  <si>
    <t>HCC</t>
  </si>
  <si>
    <t>HCP</t>
  </si>
  <si>
    <t xml:space="preserve">Emails </t>
  </si>
  <si>
    <t>MedEd</t>
  </si>
  <si>
    <t>Short-Form Messaging</t>
  </si>
  <si>
    <t xml:space="preserve">Search </t>
  </si>
  <si>
    <t xml:space="preserve">Reserve </t>
  </si>
  <si>
    <t xml:space="preserve">Ad Serving </t>
  </si>
  <si>
    <t>Digital Display - Gardasil9 HCP Pharm</t>
  </si>
  <si>
    <t>Decoder</t>
  </si>
  <si>
    <t>Audio</t>
  </si>
  <si>
    <t>Display</t>
  </si>
  <si>
    <t>OLV</t>
  </si>
  <si>
    <t>HCP MCM</t>
  </si>
  <si>
    <t>Could be added to any channel; extra money</t>
  </si>
  <si>
    <t/>
  </si>
  <si>
    <t>Current Budget</t>
  </si>
  <si>
    <t>Optimization Constraints</t>
  </si>
  <si>
    <t>Min Budget</t>
  </si>
  <si>
    <t xml:space="preserve">Max Budget </t>
  </si>
  <si>
    <t>MCM</t>
  </si>
  <si>
    <t xml:space="preserve">Pharmacy </t>
  </si>
  <si>
    <t>Current Optimal ($69MM)</t>
  </si>
  <si>
    <t>Pre-tax Spend (MM)</t>
  </si>
  <si>
    <t>% Change from current</t>
  </si>
  <si>
    <t>Expected pre-tax Revenue($MM)</t>
  </si>
  <si>
    <t xml:space="preserve"> 10M Increase in Spend ($79M)</t>
  </si>
  <si>
    <t xml:space="preserve"> 20M Increase in Spend ($89M)    (Stretch Max)</t>
  </si>
  <si>
    <t>InScope Promotion</t>
  </si>
  <si>
    <t>Spend</t>
  </si>
  <si>
    <t>Total InScope Budget</t>
  </si>
  <si>
    <t>HCC InOffice</t>
  </si>
  <si>
    <t>HCC Social</t>
  </si>
  <si>
    <t>HCC Online Video</t>
  </si>
  <si>
    <t>HCC Streaming Video</t>
  </si>
  <si>
    <t>HCC Display</t>
  </si>
  <si>
    <t>HCC Paid Search</t>
  </si>
  <si>
    <t>HCC Radio</t>
  </si>
  <si>
    <t>HCC Linear TV</t>
  </si>
  <si>
    <t>HCC 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</si>
</sst>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"/>
    <numFmt numFmtId="168" formatCode="&quot;$&quot;#.0,,\ &quot;M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9.5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</cellStyleXfs>
  <cellXfs count="215">
    <xf numFmtId="0" fontId="0" fillId="0" borderId="0" xfId="0"/>
    <xf numFmtId="44" fontId="0" fillId="0" borderId="0" xfId="2" applyFont="1"/>
    <xf numFmtId="0" fontId="2" fillId="8" borderId="8" xfId="0" applyFont="1" applyFill="1" applyBorder="1" applyAlignment="1">
      <alignment horizontal="right"/>
    </xf>
    <xf numFmtId="165" fontId="2" fillId="8" borderId="8" xfId="0" applyNumberFormat="1" applyFon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2" fillId="8" borderId="10" xfId="0" applyNumberFormat="1" applyFont="1" applyFill="1" applyBorder="1" applyAlignment="1">
      <alignment horizontal="center"/>
    </xf>
    <xf numFmtId="165" fontId="2" fillId="8" borderId="11" xfId="0" applyNumberFormat="1" applyFont="1" applyFill="1" applyBorder="1" applyAlignment="1">
      <alignment horizontal="center"/>
    </xf>
    <xf numFmtId="164" fontId="2" fillId="8" borderId="9" xfId="0" applyNumberFormat="1" applyFont="1" applyFill="1" applyBorder="1" applyAlignment="1">
      <alignment horizontal="center"/>
    </xf>
    <xf numFmtId="3" fontId="2" fillId="8" borderId="10" xfId="0" applyNumberFormat="1" applyFont="1" applyFill="1" applyBorder="1" applyAlignment="1">
      <alignment horizontal="center"/>
    </xf>
    <xf numFmtId="0" fontId="4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0" borderId="0" xfId="0" applyFont="1"/>
    <xf numFmtId="44" fontId="6" fillId="0" borderId="0" xfId="2" applyFont="1" applyFill="1" applyAlignment="1"/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44" fontId="0" fillId="0" borderId="0" xfId="2" applyFont="1" applyFill="1"/>
    <xf numFmtId="166" fontId="0" fillId="0" borderId="5" xfId="0" applyNumberFormat="1" applyBorder="1" applyAlignment="1">
      <alignment horizontal="center"/>
    </xf>
    <xf numFmtId="0" fontId="3" fillId="0" borderId="0" xfId="0" applyFont="1"/>
    <xf numFmtId="44" fontId="3" fillId="0" borderId="0" xfId="2" applyFont="1" applyFill="1" applyAlignment="1"/>
    <xf numFmtId="0" fontId="3" fillId="0" borderId="8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8" xfId="0" applyBorder="1"/>
    <xf numFmtId="164" fontId="0" fillId="0" borderId="0" xfId="0" applyNumberFormat="1"/>
    <xf numFmtId="3" fontId="0" fillId="0" borderId="0" xfId="0" applyNumberFormat="1"/>
    <xf numFmtId="0" fontId="5" fillId="3" borderId="5" xfId="0" applyFont="1" applyFill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44" fontId="5" fillId="0" borderId="5" xfId="2" applyFont="1" applyFill="1" applyBorder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165" fontId="5" fillId="4" borderId="5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44" fontId="5" fillId="4" borderId="5" xfId="2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right" vertical="center"/>
    </xf>
    <xf numFmtId="165" fontId="5" fillId="6" borderId="5" xfId="0" applyNumberFormat="1" applyFont="1" applyFill="1" applyBorder="1" applyAlignment="1">
      <alignment horizontal="center" vertical="center"/>
    </xf>
    <xf numFmtId="164" fontId="5" fillId="6" borderId="5" xfId="0" applyNumberFormat="1" applyFont="1" applyFill="1" applyBorder="1" applyAlignment="1">
      <alignment horizontal="center" vertical="center"/>
    </xf>
    <xf numFmtId="3" fontId="5" fillId="6" borderId="5" xfId="0" applyNumberFormat="1" applyFont="1" applyFill="1" applyBorder="1" applyAlignment="1">
      <alignment horizontal="center" vertical="center"/>
    </xf>
    <xf numFmtId="44" fontId="5" fillId="6" borderId="5" xfId="2" applyFont="1" applyFill="1" applyBorder="1" applyAlignment="1">
      <alignment horizontal="center" vertical="center"/>
    </xf>
    <xf numFmtId="44" fontId="5" fillId="7" borderId="5" xfId="2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right" vertical="center"/>
    </xf>
    <xf numFmtId="165" fontId="5" fillId="6" borderId="6" xfId="0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3" fontId="5" fillId="6" borderId="6" xfId="0" applyNumberFormat="1" applyFont="1" applyFill="1" applyBorder="1" applyAlignment="1">
      <alignment horizontal="center" vertical="center"/>
    </xf>
    <xf numFmtId="44" fontId="5" fillId="6" borderId="7" xfId="2" applyFont="1" applyFill="1" applyBorder="1" applyAlignment="1">
      <alignment horizontal="center" vertical="center"/>
    </xf>
    <xf numFmtId="0" fontId="6" fillId="9" borderId="1" xfId="0" applyFont="1" applyFill="1" applyBorder="1"/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2" xfId="0" applyFont="1" applyFill="1" applyBorder="1"/>
    <xf numFmtId="0" fontId="3" fillId="10" borderId="3" xfId="0" applyFont="1" applyFill="1" applyBorder="1"/>
    <xf numFmtId="0" fontId="6" fillId="10" borderId="1" xfId="0" applyFont="1" applyFill="1" applyBorder="1"/>
    <xf numFmtId="0" fontId="0" fillId="0" borderId="0" xfId="0" applyAlignment="1">
      <alignment vertical="center"/>
    </xf>
    <xf numFmtId="3" fontId="7" fillId="4" borderId="5" xfId="0" applyNumberFormat="1" applyFont="1" applyFill="1" applyBorder="1" applyAlignment="1">
      <alignment horizontal="center" vertical="center"/>
    </xf>
    <xf numFmtId="0" fontId="0" fillId="8" borderId="8" xfId="0" applyFill="1" applyBorder="1"/>
    <xf numFmtId="0" fontId="7" fillId="0" borderId="0" xfId="0" applyFon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44" fontId="7" fillId="0" borderId="0" xfId="2" applyFont="1" applyFill="1" applyBorder="1" applyAlignment="1"/>
    <xf numFmtId="0" fontId="5" fillId="0" borderId="0" xfId="0" applyFont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44" fontId="5" fillId="0" borderId="0" xfId="2" applyFont="1" applyAlignment="1"/>
    <xf numFmtId="3" fontId="5" fillId="0" borderId="5" xfId="1" applyNumberFormat="1" applyFont="1" applyFill="1" applyBorder="1" applyAlignment="1">
      <alignment horizontal="center" vertical="center"/>
    </xf>
    <xf numFmtId="3" fontId="5" fillId="6" borderId="5" xfId="1" applyNumberFormat="1" applyFont="1" applyFill="1" applyBorder="1" applyAlignment="1">
      <alignment horizontal="center" vertical="center"/>
    </xf>
    <xf numFmtId="3" fontId="5" fillId="7" borderId="5" xfId="1" applyNumberFormat="1" applyFont="1" applyFill="1" applyBorder="1" applyAlignment="1">
      <alignment horizontal="center" vertical="center"/>
    </xf>
    <xf numFmtId="3" fontId="2" fillId="8" borderId="8" xfId="1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44" fontId="2" fillId="8" borderId="16" xfId="2" applyFont="1" applyFill="1" applyBorder="1" applyAlignment="1">
      <alignment horizontal="center"/>
    </xf>
    <xf numFmtId="0" fontId="0" fillId="0" borderId="17" xfId="0" applyBorder="1"/>
    <xf numFmtId="165" fontId="2" fillId="8" borderId="16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 vertical="center"/>
    </xf>
    <xf numFmtId="3" fontId="5" fillId="4" borderId="4" xfId="0" applyNumberFormat="1" applyFont="1" applyFill="1" applyBorder="1" applyAlignment="1">
      <alignment horizontal="center" vertical="center"/>
    </xf>
    <xf numFmtId="44" fontId="5" fillId="4" borderId="4" xfId="2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8" fillId="11" borderId="0" xfId="0" applyFont="1" applyFill="1"/>
    <xf numFmtId="165" fontId="9" fillId="3" borderId="0" xfId="0" applyNumberFormat="1" applyFont="1" applyFill="1" applyAlignment="1">
      <alignment horizontal="center"/>
    </xf>
    <xf numFmtId="165" fontId="9" fillId="9" borderId="0" xfId="0" applyNumberFormat="1" applyFont="1" applyFill="1" applyAlignment="1">
      <alignment horizontal="center"/>
    </xf>
    <xf numFmtId="165" fontId="9" fillId="12" borderId="0" xfId="0" applyNumberFormat="1" applyFont="1" applyFill="1" applyAlignment="1">
      <alignment horizontal="center"/>
    </xf>
    <xf numFmtId="1" fontId="0" fillId="0" borderId="5" xfId="0" applyNumberFormat="1" applyBorder="1" applyAlignment="1">
      <alignment horizontal="center"/>
    </xf>
    <xf numFmtId="164" fontId="5" fillId="11" borderId="0" xfId="0" applyNumberFormat="1" applyFont="1" applyFill="1"/>
    <xf numFmtId="9" fontId="5" fillId="11" borderId="0" xfId="4" applyFont="1" applyFill="1" applyAlignment="1"/>
    <xf numFmtId="9" fontId="5" fillId="0" borderId="0" xfId="4" applyFont="1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13" fillId="2" borderId="24" xfId="5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right"/>
    </xf>
    <xf numFmtId="0" fontId="13" fillId="2" borderId="26" xfId="5" applyFont="1" applyFill="1" applyBorder="1" applyAlignment="1">
      <alignment horizontal="right" vertical="center"/>
    </xf>
    <xf numFmtId="0" fontId="5" fillId="4" borderId="27" xfId="0" applyFont="1" applyFill="1" applyBorder="1" applyAlignment="1">
      <alignment vertical="center"/>
    </xf>
    <xf numFmtId="0" fontId="5" fillId="4" borderId="20" xfId="0" applyFont="1" applyFill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5" fillId="5" borderId="31" xfId="0" applyFont="1" applyFill="1" applyBorder="1" applyAlignment="1">
      <alignment vertical="center"/>
    </xf>
    <xf numFmtId="0" fontId="0" fillId="0" borderId="20" xfId="0" applyBorder="1"/>
    <xf numFmtId="165" fontId="9" fillId="6" borderId="0" xfId="0" applyNumberFormat="1" applyFont="1" applyFill="1" applyAlignment="1">
      <alignment horizontal="center"/>
    </xf>
    <xf numFmtId="0" fontId="0" fillId="0" borderId="21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3" fillId="12" borderId="35" xfId="0" applyNumberFormat="1" applyFont="1" applyFill="1" applyBorder="1" applyAlignment="1">
      <alignment horizontal="center" vertical="center"/>
    </xf>
    <xf numFmtId="164" fontId="3" fillId="12" borderId="36" xfId="0" applyNumberFormat="1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/>
    </xf>
    <xf numFmtId="164" fontId="15" fillId="14" borderId="24" xfId="2" applyNumberFormat="1" applyFont="1" applyFill="1" applyBorder="1" applyAlignment="1">
      <alignment horizontal="center"/>
    </xf>
    <xf numFmtId="44" fontId="15" fillId="14" borderId="24" xfId="2" applyFont="1" applyFill="1" applyBorder="1" applyAlignment="1">
      <alignment horizontal="center"/>
    </xf>
    <xf numFmtId="164" fontId="13" fillId="2" borderId="25" xfId="5" applyNumberFormat="1" applyFont="1" applyFill="1" applyBorder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164" fontId="3" fillId="9" borderId="35" xfId="0" applyNumberFormat="1" applyFont="1" applyFill="1" applyBorder="1" applyAlignment="1">
      <alignment horizontal="center" vertical="center"/>
    </xf>
    <xf numFmtId="164" fontId="3" fillId="9" borderId="36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4" fontId="3" fillId="9" borderId="0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9" borderId="37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44" fontId="2" fillId="2" borderId="12" xfId="2" applyFont="1" applyFill="1" applyBorder="1" applyAlignment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12" fillId="2" borderId="22" xfId="5" applyFont="1" applyFill="1" applyBorder="1" applyAlignment="1">
      <alignment horizontal="center" vertical="center"/>
    </xf>
    <xf numFmtId="0" fontId="12" fillId="2" borderId="23" xfId="5" applyFont="1" applyFill="1" applyBorder="1" applyAlignment="1">
      <alignment horizontal="center" vertical="center"/>
    </xf>
    <xf numFmtId="0" fontId="13" fillId="8" borderId="22" xfId="5" applyFont="1" applyFill="1" applyBorder="1" applyAlignment="1">
      <alignment horizontal="center" vertical="center"/>
    </xf>
    <xf numFmtId="0" fontId="13" fillId="8" borderId="23" xfId="5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3" fillId="12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readingOrder="1"/>
    </xf>
    <xf numFmtId="0" fontId="0" fillId="3" borderId="12" xfId="0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2" xfId="0" applyFill="1" applyBorder="1"/>
    <xf numFmtId="165" fontId="0" fillId="0" borderId="0" xfId="0" applyNumberFormat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1" fillId="0" borderId="0" xfId="0" applyFont="1"/>
    <xf numFmtId="0" fontId="22" fillId="15" borderId="41" xfId="0" applyFont="1" applyFill="1" applyBorder="1" applyAlignment="1">
      <alignment horizontal="center" vertical="center"/>
    </xf>
    <xf numFmtId="0" fontId="22" fillId="15" borderId="42" xfId="0" applyFont="1" applyFill="1" applyBorder="1" applyAlignment="1">
      <alignment horizontal="center" vertical="center"/>
    </xf>
    <xf numFmtId="0" fontId="22" fillId="15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2" fillId="15" borderId="41" xfId="0" applyFont="1" applyFill="1" applyBorder="1" applyAlignment="1">
      <alignment horizontal="center" vertical="center" wrapText="1"/>
    </xf>
    <xf numFmtId="0" fontId="22" fillId="15" borderId="42" xfId="0" applyFont="1" applyFill="1" applyBorder="1" applyAlignment="1">
      <alignment horizontal="center" vertical="center" wrapText="1"/>
    </xf>
    <xf numFmtId="0" fontId="22" fillId="15" borderId="43" xfId="0" applyFont="1" applyFill="1" applyBorder="1" applyAlignment="1">
      <alignment horizontal="center" vertical="center" wrapText="1"/>
    </xf>
    <xf numFmtId="0" fontId="21" fillId="0" borderId="44" xfId="0" applyFont="1" applyBorder="1" applyAlignment="1">
      <alignment horizontal="left" vertical="center" wrapText="1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45" xfId="0" applyFont="1" applyBorder="1" applyAlignment="1">
      <alignment horizontal="left" vertical="center" indent="1"/>
    </xf>
    <xf numFmtId="165" fontId="21" fillId="0" borderId="0" xfId="2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168" fontId="21" fillId="0" borderId="45" xfId="0" applyNumberFormat="1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 wrapText="1"/>
    </xf>
    <xf numFmtId="9" fontId="25" fillId="0" borderId="46" xfId="4" applyFont="1" applyBorder="1" applyAlignment="1">
      <alignment horizontal="center" vertical="center"/>
    </xf>
    <xf numFmtId="0" fontId="24" fillId="4" borderId="47" xfId="0" applyFont="1" applyFill="1" applyBorder="1" applyAlignment="1">
      <alignment horizontal="left" vertical="center" wrapText="1"/>
    </xf>
    <xf numFmtId="168" fontId="24" fillId="4" borderId="48" xfId="0" applyNumberFormat="1" applyFont="1" applyFill="1" applyBorder="1" applyAlignment="1">
      <alignment horizontal="center" vertical="center"/>
    </xf>
    <xf numFmtId="168" fontId="24" fillId="4" borderId="49" xfId="0" applyNumberFormat="1" applyFont="1" applyFill="1" applyBorder="1" applyAlignment="1">
      <alignment horizontal="center" vertical="center"/>
    </xf>
    <xf numFmtId="9" fontId="24" fillId="4" borderId="49" xfId="0" applyNumberFormat="1" applyFont="1" applyFill="1" applyBorder="1" applyAlignment="1">
      <alignment horizontal="center" vertical="center"/>
    </xf>
    <xf numFmtId="0" fontId="22" fillId="16" borderId="41" xfId="0" applyFont="1" applyFill="1" applyBorder="1" applyAlignment="1">
      <alignment horizontal="center" vertical="center" wrapText="1"/>
    </xf>
    <xf numFmtId="0" fontId="22" fillId="16" borderId="42" xfId="0" applyFont="1" applyFill="1" applyBorder="1" applyAlignment="1">
      <alignment horizontal="center" vertical="center" wrapText="1"/>
    </xf>
    <xf numFmtId="0" fontId="22" fillId="16" borderId="43" xfId="0" applyFont="1" applyFill="1" applyBorder="1" applyAlignment="1">
      <alignment horizontal="center" vertical="center" wrapText="1"/>
    </xf>
  </cellXfs>
  <cellStyles count="6">
    <cellStyle name="Comma" xfId="1" builtinId="3"/>
    <cellStyle name="Currency" xfId="2" builtinId="4"/>
    <cellStyle name="Normal" xfId="0" builtinId="0"/>
    <cellStyle name="Normal 2" xfId="3" xr:uid="{00000000-0005-0000-0000-000003000000}"/>
    <cellStyle name="Normal_Data for Budget and Billing 3.25.10" xfId="5" xr:uid="{37F4F661-56B0-4818-A516-F142861EF7D0}"/>
    <cellStyle name="Percent" xfId="4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0</xdr:row>
      <xdr:rowOff>161925</xdr:rowOff>
    </xdr:from>
    <xdr:to>
      <xdr:col>2</xdr:col>
      <xdr:colOff>439355</xdr:colOff>
      <xdr:row>3</xdr:row>
      <xdr:rowOff>123190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BF8A9-087C-420D-8988-CC824949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63830"/>
          <a:ext cx="1778570" cy="508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umar, Ajeeth" id="{31226EE2-FAA5-4D27-BFEA-273826925465}" userId="S::kuajeet2@merck.com::2f4a57b3-a0e1-4e02-9b22-53cc7f4118a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3" dT="2024-01-10T07:22:35.38" personId="{31226EE2-FAA5-4D27-BFEA-273826925465}" id="{6B53E273-5003-4C6B-840D-82839156674B}">
    <text>Sum of Digital Audio and Radio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C06D-106F-4963-BC2E-16FDC06A1361}">
  <dimension ref="B1:H39"/>
  <sheetViews>
    <sheetView showGridLines="0" topLeftCell="A14" zoomScale="75" zoomScaleNormal="75" workbookViewId="0">
      <selection activeCell="H34" sqref="H34"/>
    </sheetView>
  </sheetViews>
  <sheetFormatPr defaultColWidth="8.7109375" defaultRowHeight="15" x14ac:dyDescent="0.25"/>
  <cols>
    <col min="1" max="1" width="8.7109375" style="122"/>
    <col min="2" max="2" width="4.85546875" style="122" bestFit="1" customWidth="1"/>
    <col min="3" max="3" width="35.5703125" style="122" bestFit="1" customWidth="1"/>
    <col min="4" max="4" width="16" style="122" bestFit="1" customWidth="1"/>
    <col min="5" max="5" width="17.7109375" style="122" bestFit="1" customWidth="1"/>
    <col min="6" max="6" width="13.42578125" style="122" bestFit="1" customWidth="1"/>
    <col min="7" max="7" width="14.5703125" style="122" bestFit="1" customWidth="1"/>
    <col min="8" max="8" width="91.42578125" style="122" bestFit="1" customWidth="1"/>
    <col min="9" max="16384" width="8.7109375" style="122"/>
  </cols>
  <sheetData>
    <row r="1" spans="2:8" ht="15.75" thickBot="1" x14ac:dyDescent="0.3"/>
    <row r="2" spans="2:8" ht="15.75" thickBot="1" x14ac:dyDescent="0.3">
      <c r="B2" s="151" t="s">
        <v>118</v>
      </c>
      <c r="C2" s="128" t="s">
        <v>100</v>
      </c>
      <c r="D2" s="128" t="s">
        <v>101</v>
      </c>
      <c r="E2" s="128" t="s">
        <v>102</v>
      </c>
      <c r="F2" s="129" t="s">
        <v>103</v>
      </c>
      <c r="G2" s="143" t="s">
        <v>127</v>
      </c>
      <c r="H2" s="121"/>
    </row>
    <row r="3" spans="2:8" x14ac:dyDescent="0.25">
      <c r="B3" s="152"/>
      <c r="C3" s="137" t="s">
        <v>104</v>
      </c>
      <c r="D3" s="123">
        <f>'Channel Mix Optimization Summar'!H5</f>
        <v>26842192.700000003</v>
      </c>
      <c r="E3" s="123">
        <f>'Channel Mix Optimization Summar'!O5</f>
        <v>26842192.700000003</v>
      </c>
      <c r="F3" s="125">
        <f t="shared" ref="F3:F13" si="0">E3-D3</f>
        <v>0</v>
      </c>
      <c r="G3" s="144"/>
      <c r="H3" s="149" t="s">
        <v>107</v>
      </c>
    </row>
    <row r="4" spans="2:8" x14ac:dyDescent="0.25">
      <c r="B4" s="152"/>
      <c r="C4" s="137" t="s">
        <v>105</v>
      </c>
      <c r="D4" s="123">
        <f>'Channel Mix Optimization Summar'!H6</f>
        <v>7566882.5899999999</v>
      </c>
      <c r="E4" s="123">
        <f>'Channel Mix Optimization Summar'!O6</f>
        <v>7566882.5899999999</v>
      </c>
      <c r="F4" s="125">
        <f t="shared" si="0"/>
        <v>0</v>
      </c>
      <c r="G4" s="144"/>
      <c r="H4" s="150"/>
    </row>
    <row r="5" spans="2:8" x14ac:dyDescent="0.25">
      <c r="B5" s="152"/>
      <c r="C5" s="137" t="s">
        <v>31</v>
      </c>
      <c r="D5" s="123">
        <f>'Channel Mix Optimization Summar'!H10</f>
        <v>2310000</v>
      </c>
      <c r="E5" s="123">
        <f>'Channel Mix Optimization Summar'!O10</f>
        <v>2310000</v>
      </c>
      <c r="F5" s="125">
        <f t="shared" si="0"/>
        <v>0</v>
      </c>
      <c r="G5" s="144" t="s">
        <v>128</v>
      </c>
    </row>
    <row r="6" spans="2:8" x14ac:dyDescent="0.25">
      <c r="B6" s="152"/>
      <c r="C6" s="181" t="s">
        <v>32</v>
      </c>
      <c r="D6" s="123">
        <f>'Channel Mix Optimization Summar'!H11</f>
        <v>300000</v>
      </c>
      <c r="E6" s="123">
        <f>'Channel Mix Optimization Summar'!O11</f>
        <v>300000</v>
      </c>
      <c r="F6" s="125">
        <f t="shared" si="0"/>
        <v>0</v>
      </c>
      <c r="G6" s="144"/>
    </row>
    <row r="7" spans="2:8" x14ac:dyDescent="0.25">
      <c r="B7" s="152"/>
      <c r="C7" s="137" t="s">
        <v>33</v>
      </c>
      <c r="D7" s="123">
        <f>'Channel Mix Optimization Summar'!H12</f>
        <v>1000000</v>
      </c>
      <c r="E7" s="123">
        <f>'Channel Mix Optimization Summar'!O12</f>
        <v>1000000</v>
      </c>
      <c r="F7" s="125">
        <f t="shared" si="0"/>
        <v>0</v>
      </c>
      <c r="G7" s="144" t="s">
        <v>129</v>
      </c>
    </row>
    <row r="8" spans="2:8" x14ac:dyDescent="0.25">
      <c r="B8" s="152"/>
      <c r="C8" s="137" t="s">
        <v>34</v>
      </c>
      <c r="D8" s="123">
        <f>'Channel Mix Optimization Summar'!H13</f>
        <v>2200000</v>
      </c>
      <c r="E8" s="123">
        <f>'Channel Mix Optimization Summar'!O13</f>
        <v>2200000</v>
      </c>
      <c r="F8" s="125">
        <f t="shared" si="0"/>
        <v>0</v>
      </c>
      <c r="G8" s="144"/>
    </row>
    <row r="9" spans="2:8" x14ac:dyDescent="0.25">
      <c r="B9" s="152"/>
      <c r="C9" s="137" t="s">
        <v>37</v>
      </c>
      <c r="D9" s="123">
        <f>'Channel Mix Optimization Summar'!H16</f>
        <v>200000</v>
      </c>
      <c r="E9" s="123">
        <f>'Channel Mix Optimization Summar'!O16</f>
        <v>200000</v>
      </c>
      <c r="F9" s="125">
        <f t="shared" si="0"/>
        <v>0</v>
      </c>
      <c r="G9" s="144"/>
    </row>
    <row r="10" spans="2:8" x14ac:dyDescent="0.25">
      <c r="B10" s="152"/>
      <c r="C10" s="137" t="s">
        <v>42</v>
      </c>
      <c r="D10" s="123">
        <f>'Channel Mix Optimization Summar'!H20</f>
        <v>3253532.9999999995</v>
      </c>
      <c r="E10" s="123">
        <f>'Channel Mix Optimization Summar'!O20</f>
        <v>3135000</v>
      </c>
      <c r="F10" s="125">
        <f t="shared" si="0"/>
        <v>-118532.99999999953</v>
      </c>
      <c r="G10" s="144"/>
    </row>
    <row r="11" spans="2:8" x14ac:dyDescent="0.25">
      <c r="B11" s="152"/>
      <c r="C11" s="137" t="s">
        <v>106</v>
      </c>
      <c r="D11" s="123">
        <f>'Channel Mix Optimization Summar'!H28</f>
        <v>4650000</v>
      </c>
      <c r="E11" s="123">
        <f>'Channel Mix Optimization Summar'!O28</f>
        <v>4650000</v>
      </c>
      <c r="F11" s="125">
        <f t="shared" si="0"/>
        <v>0</v>
      </c>
      <c r="G11" s="144" t="s">
        <v>129</v>
      </c>
    </row>
    <row r="12" spans="2:8" ht="15.75" thickBot="1" x14ac:dyDescent="0.3">
      <c r="B12" s="152"/>
      <c r="C12" s="137" t="s">
        <v>54</v>
      </c>
      <c r="D12" s="123">
        <f>'Channel Mix Optimization Summar'!H35</f>
        <v>2860374</v>
      </c>
      <c r="E12" s="123">
        <f>'Channel Mix Optimization Summar'!O35</f>
        <v>2765000</v>
      </c>
      <c r="F12" s="125">
        <f t="shared" si="0"/>
        <v>-95374</v>
      </c>
      <c r="G12" s="144" t="s">
        <v>130</v>
      </c>
    </row>
    <row r="13" spans="2:8" ht="15.75" thickBot="1" x14ac:dyDescent="0.3">
      <c r="B13" s="153"/>
      <c r="C13" s="128" t="s">
        <v>108</v>
      </c>
      <c r="D13" s="126">
        <f>SUM(D3:D12)</f>
        <v>51182982.290000007</v>
      </c>
      <c r="E13" s="126">
        <f>SUM(E3:E12)</f>
        <v>50969075.290000007</v>
      </c>
      <c r="F13" s="127">
        <f t="shared" si="0"/>
        <v>-213907</v>
      </c>
      <c r="G13" s="145"/>
    </row>
    <row r="14" spans="2:8" ht="15.75" thickBot="1" x14ac:dyDescent="0.3">
      <c r="D14" s="123"/>
      <c r="E14" s="123"/>
    </row>
    <row r="15" spans="2:8" ht="15.75" thickBot="1" x14ac:dyDescent="0.3">
      <c r="B15" s="154" t="s">
        <v>119</v>
      </c>
      <c r="C15" s="138" t="s">
        <v>100</v>
      </c>
      <c r="D15" s="139" t="s">
        <v>101</v>
      </c>
      <c r="E15" s="139" t="s">
        <v>102</v>
      </c>
      <c r="F15" s="140" t="s">
        <v>103</v>
      </c>
      <c r="G15" s="146"/>
    </row>
    <row r="16" spans="2:8" x14ac:dyDescent="0.25">
      <c r="B16" s="155"/>
      <c r="C16" s="124" t="s">
        <v>106</v>
      </c>
      <c r="D16" s="123">
        <v>500000</v>
      </c>
      <c r="E16" s="123">
        <v>500000</v>
      </c>
      <c r="F16" s="125">
        <f t="shared" ref="F16:F24" si="1">E16-D16</f>
        <v>0</v>
      </c>
      <c r="G16" s="157" t="s">
        <v>131</v>
      </c>
    </row>
    <row r="17" spans="2:8" x14ac:dyDescent="0.25">
      <c r="B17" s="155"/>
      <c r="C17" s="124" t="s">
        <v>120</v>
      </c>
      <c r="D17" s="123">
        <v>1500000</v>
      </c>
      <c r="E17" s="123">
        <v>1500000</v>
      </c>
      <c r="F17" s="125">
        <f t="shared" si="1"/>
        <v>0</v>
      </c>
      <c r="G17" s="157"/>
    </row>
    <row r="18" spans="2:8" x14ac:dyDescent="0.25">
      <c r="B18" s="155"/>
      <c r="C18" s="124" t="s">
        <v>122</v>
      </c>
      <c r="D18" s="123">
        <v>18375000</v>
      </c>
      <c r="E18" s="123">
        <v>18375000</v>
      </c>
      <c r="F18" s="125">
        <f t="shared" si="1"/>
        <v>0</v>
      </c>
      <c r="G18" s="157"/>
    </row>
    <row r="19" spans="2:8" x14ac:dyDescent="0.25">
      <c r="B19" s="155"/>
      <c r="C19" s="124" t="s">
        <v>121</v>
      </c>
      <c r="D19" s="123">
        <v>275000</v>
      </c>
      <c r="E19" s="123">
        <v>275000</v>
      </c>
      <c r="F19" s="125">
        <f t="shared" si="1"/>
        <v>0</v>
      </c>
      <c r="G19" s="157"/>
    </row>
    <row r="20" spans="2:8" x14ac:dyDescent="0.25">
      <c r="B20" s="155"/>
      <c r="C20" s="124" t="s">
        <v>123</v>
      </c>
      <c r="D20" s="123">
        <v>60000</v>
      </c>
      <c r="E20" s="123">
        <v>60000</v>
      </c>
      <c r="F20" s="125">
        <f t="shared" si="1"/>
        <v>0</v>
      </c>
      <c r="G20" s="157"/>
    </row>
    <row r="21" spans="2:8" x14ac:dyDescent="0.25">
      <c r="B21" s="155"/>
      <c r="C21" s="124" t="s">
        <v>124</v>
      </c>
      <c r="D21" s="123">
        <v>635000</v>
      </c>
      <c r="E21" s="123">
        <v>635000</v>
      </c>
      <c r="F21" s="125">
        <f t="shared" si="1"/>
        <v>0</v>
      </c>
      <c r="G21" s="157"/>
      <c r="H21" s="122" t="s">
        <v>132</v>
      </c>
    </row>
    <row r="22" spans="2:8" x14ac:dyDescent="0.25">
      <c r="B22" s="155"/>
      <c r="C22" s="124" t="s">
        <v>125</v>
      </c>
      <c r="D22" s="123">
        <v>5000</v>
      </c>
      <c r="E22" s="123">
        <v>5000</v>
      </c>
      <c r="F22" s="125">
        <f t="shared" si="1"/>
        <v>0</v>
      </c>
      <c r="G22" s="157"/>
      <c r="H22" s="148" t="s">
        <v>133</v>
      </c>
    </row>
    <row r="23" spans="2:8" ht="15.75" thickBot="1" x14ac:dyDescent="0.3">
      <c r="B23" s="155"/>
      <c r="C23" s="124" t="s">
        <v>126</v>
      </c>
      <c r="D23" s="123">
        <v>515000</v>
      </c>
      <c r="E23" s="123">
        <v>515000</v>
      </c>
      <c r="F23" s="125">
        <f t="shared" si="1"/>
        <v>0</v>
      </c>
      <c r="G23" s="157"/>
    </row>
    <row r="24" spans="2:8" ht="15.75" thickBot="1" x14ac:dyDescent="0.3">
      <c r="B24" s="156"/>
      <c r="C24" s="138" t="s">
        <v>108</v>
      </c>
      <c r="D24" s="141">
        <f>SUM(D16:D23)</f>
        <v>21865000</v>
      </c>
      <c r="E24" s="141">
        <f>SUM(E16:E23)</f>
        <v>21865000</v>
      </c>
      <c r="F24" s="142">
        <f t="shared" si="1"/>
        <v>0</v>
      </c>
      <c r="G24" s="147"/>
    </row>
    <row r="27" spans="2:8" x14ac:dyDescent="0.25">
      <c r="B27"/>
      <c r="C27"/>
      <c r="D27" s="174" t="s">
        <v>134</v>
      </c>
      <c r="E27" s="174"/>
      <c r="F27" s="174" t="s">
        <v>135</v>
      </c>
      <c r="G27" s="174"/>
    </row>
    <row r="28" spans="2:8" x14ac:dyDescent="0.25">
      <c r="B28"/>
      <c r="C28" s="176" t="s">
        <v>100</v>
      </c>
      <c r="D28" s="176" t="s">
        <v>101</v>
      </c>
      <c r="E28" s="176" t="s">
        <v>102</v>
      </c>
      <c r="F28" s="177" t="s">
        <v>136</v>
      </c>
      <c r="G28" s="177" t="s">
        <v>137</v>
      </c>
    </row>
    <row r="29" spans="2:8" x14ac:dyDescent="0.25">
      <c r="B29" s="184" t="s">
        <v>118</v>
      </c>
      <c r="C29" s="182" t="s">
        <v>104</v>
      </c>
      <c r="D29" s="179">
        <f>D3</f>
        <v>26842192.700000003</v>
      </c>
      <c r="E29" s="180">
        <f>E3</f>
        <v>26842192.700000003</v>
      </c>
      <c r="F29" s="179">
        <v>28089211</v>
      </c>
      <c r="G29" s="179">
        <v>28089211</v>
      </c>
    </row>
    <row r="30" spans="2:8" x14ac:dyDescent="0.25">
      <c r="B30" s="184"/>
      <c r="C30" s="182" t="s">
        <v>105</v>
      </c>
      <c r="D30" s="179">
        <f t="shared" ref="D30:E30" si="2">D4</f>
        <v>7566882.5899999999</v>
      </c>
      <c r="E30" s="180">
        <f t="shared" si="2"/>
        <v>7566882.5899999999</v>
      </c>
      <c r="F30" s="179">
        <v>8306901</v>
      </c>
      <c r="G30" s="179">
        <v>27304858</v>
      </c>
    </row>
    <row r="31" spans="2:8" x14ac:dyDescent="0.25">
      <c r="B31" s="184"/>
      <c r="C31" s="182" t="s">
        <v>31</v>
      </c>
      <c r="D31" s="179">
        <f t="shared" ref="D31:E31" si="3">D5</f>
        <v>2310000</v>
      </c>
      <c r="E31" s="180">
        <f t="shared" si="3"/>
        <v>2310000</v>
      </c>
      <c r="F31" s="179">
        <v>500000</v>
      </c>
      <c r="G31" s="179">
        <v>2200000</v>
      </c>
    </row>
    <row r="32" spans="2:8" x14ac:dyDescent="0.25">
      <c r="B32" s="184"/>
      <c r="C32" s="182" t="s">
        <v>32</v>
      </c>
      <c r="D32" s="179">
        <f t="shared" ref="D32:E32" si="4">D6</f>
        <v>300000</v>
      </c>
      <c r="E32" s="180">
        <f t="shared" si="4"/>
        <v>300000</v>
      </c>
      <c r="F32" s="179">
        <v>900000</v>
      </c>
      <c r="G32" s="179">
        <v>6500000</v>
      </c>
    </row>
    <row r="33" spans="2:7" x14ac:dyDescent="0.25">
      <c r="B33" s="184"/>
      <c r="C33" s="183" t="s">
        <v>139</v>
      </c>
      <c r="D33" s="179">
        <f>SUM(D7:D8)</f>
        <v>3200000</v>
      </c>
      <c r="E33" s="179">
        <f>SUM(E7:E8)</f>
        <v>3200000</v>
      </c>
      <c r="F33" s="179">
        <v>3200000</v>
      </c>
      <c r="G33" s="179">
        <v>3200000</v>
      </c>
    </row>
    <row r="34" spans="2:7" x14ac:dyDescent="0.25">
      <c r="B34" s="184"/>
      <c r="C34" s="182" t="s">
        <v>37</v>
      </c>
      <c r="D34" s="179">
        <f>D9</f>
        <v>200000</v>
      </c>
      <c r="E34" s="179">
        <f>E9</f>
        <v>200000</v>
      </c>
      <c r="F34" s="179">
        <v>100000</v>
      </c>
      <c r="G34" s="179">
        <v>200000</v>
      </c>
    </row>
    <row r="35" spans="2:7" x14ac:dyDescent="0.25">
      <c r="B35" s="184"/>
      <c r="C35" s="182" t="s">
        <v>42</v>
      </c>
      <c r="D35" s="179">
        <f t="shared" ref="D35:E35" si="5">D10</f>
        <v>3253532.9999999995</v>
      </c>
      <c r="E35" s="179">
        <f t="shared" si="5"/>
        <v>3135000</v>
      </c>
      <c r="F35" s="179">
        <v>1800000</v>
      </c>
      <c r="G35" s="179">
        <v>7000000</v>
      </c>
    </row>
    <row r="36" spans="2:7" x14ac:dyDescent="0.25">
      <c r="B36" s="184"/>
      <c r="C36" s="182" t="s">
        <v>106</v>
      </c>
      <c r="D36" s="179">
        <f t="shared" ref="D36:E36" si="6">D11</f>
        <v>4650000</v>
      </c>
      <c r="E36" s="179">
        <f t="shared" si="6"/>
        <v>4650000</v>
      </c>
      <c r="F36" s="179">
        <v>2900000</v>
      </c>
      <c r="G36" s="179">
        <v>5000000</v>
      </c>
    </row>
    <row r="37" spans="2:7" x14ac:dyDescent="0.25">
      <c r="B37" s="184"/>
      <c r="C37" s="182" t="s">
        <v>54</v>
      </c>
      <c r="D37" s="179">
        <f t="shared" ref="D37:E37" si="7">D12</f>
        <v>2860374</v>
      </c>
      <c r="E37" s="179">
        <f t="shared" si="7"/>
        <v>2765000</v>
      </c>
      <c r="F37" s="179">
        <v>1100000</v>
      </c>
      <c r="G37" s="179">
        <v>3500000</v>
      </c>
    </row>
    <row r="38" spans="2:7" x14ac:dyDescent="0.25">
      <c r="B38" s="185" t="s">
        <v>119</v>
      </c>
      <c r="C38" s="182" t="s">
        <v>138</v>
      </c>
      <c r="D38" s="179">
        <f>D24</f>
        <v>21865000</v>
      </c>
      <c r="E38" s="180">
        <f>E24</f>
        <v>21865000</v>
      </c>
      <c r="F38" s="179">
        <v>10500000</v>
      </c>
      <c r="G38" s="179">
        <v>21000000</v>
      </c>
    </row>
    <row r="39" spans="2:7" x14ac:dyDescent="0.25">
      <c r="C39" s="178" t="s">
        <v>13</v>
      </c>
      <c r="D39" s="187">
        <f>SUM(D29:D38)</f>
        <v>73047982.290000007</v>
      </c>
      <c r="E39" s="187">
        <f>SUM(E29:E38)</f>
        <v>72834075.290000007</v>
      </c>
      <c r="F39" s="187">
        <f>SUM(F29:F38)</f>
        <v>57396112</v>
      </c>
      <c r="G39" s="187">
        <f>SUM(G29:G38)</f>
        <v>103994069</v>
      </c>
    </row>
  </sheetData>
  <mergeCells count="7">
    <mergeCell ref="B29:B37"/>
    <mergeCell ref="H3:H4"/>
    <mergeCell ref="B2:B13"/>
    <mergeCell ref="B15:B24"/>
    <mergeCell ref="G16:G23"/>
    <mergeCell ref="D27:E27"/>
    <mergeCell ref="F27:G27"/>
  </mergeCells>
  <pageMargins left="0.7" right="0.7" top="0.75" bottom="0.75" header="0.3" footer="0.3"/>
  <headerFooter>
    <oddHeader>&amp;L&amp;"Calibri"&amp;12&amp;K00B294 Proprietary&amp;1#_x000D_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7AB6-0337-49AC-ADD5-393A702D30C5}">
  <dimension ref="B2:T15"/>
  <sheetViews>
    <sheetView showGridLines="0" tabSelected="1" zoomScale="75" zoomScaleNormal="75" workbookViewId="0">
      <selection activeCell="H21" sqref="H21"/>
    </sheetView>
  </sheetViews>
  <sheetFormatPr defaultRowHeight="15" x14ac:dyDescent="0.25"/>
  <cols>
    <col min="2" max="2" width="26.42578125" bestFit="1" customWidth="1"/>
    <col min="3" max="3" width="15.42578125" bestFit="1" customWidth="1"/>
    <col min="4" max="4" width="16.28515625" customWidth="1"/>
    <col min="5" max="5" width="0.28515625" customWidth="1"/>
    <col min="6" max="6" width="15.42578125" bestFit="1" customWidth="1"/>
    <col min="7" max="7" width="12.140625" customWidth="1"/>
    <col min="8" max="8" width="17.140625" customWidth="1"/>
    <col min="9" max="9" width="0.140625" customWidth="1"/>
    <col min="10" max="10" width="15.42578125" bestFit="1" customWidth="1"/>
    <col min="11" max="11" width="12.140625" customWidth="1"/>
    <col min="12" max="12" width="17.140625" customWidth="1"/>
    <col min="13" max="13" width="0.140625" customWidth="1"/>
    <col min="14" max="14" width="15.42578125" bestFit="1" customWidth="1"/>
    <col min="15" max="15" width="12.140625" customWidth="1"/>
    <col min="16" max="16" width="17.140625" customWidth="1"/>
    <col min="17" max="17" width="0.140625" customWidth="1"/>
    <col min="18" max="18" width="15.42578125" bestFit="1" customWidth="1"/>
    <col min="19" max="19" width="12.140625" customWidth="1"/>
    <col min="20" max="20" width="17.140625" customWidth="1"/>
  </cols>
  <sheetData>
    <row r="2" spans="2:20" ht="29.25" customHeight="1" x14ac:dyDescent="0.25">
      <c r="B2" s="189"/>
      <c r="C2" s="189"/>
      <c r="D2" s="189"/>
      <c r="E2" s="189"/>
      <c r="F2" s="190" t="s">
        <v>140</v>
      </c>
      <c r="G2" s="191"/>
      <c r="H2" s="192"/>
      <c r="I2" s="193"/>
      <c r="J2" s="190" t="s">
        <v>144</v>
      </c>
      <c r="K2" s="191"/>
      <c r="L2" s="192"/>
      <c r="M2" s="189"/>
      <c r="N2" s="194" t="s">
        <v>145</v>
      </c>
      <c r="O2" s="195"/>
      <c r="P2" s="196"/>
      <c r="R2" s="212" t="s">
        <v>102</v>
      </c>
      <c r="S2" s="213"/>
      <c r="T2" s="214"/>
    </row>
    <row r="3" spans="2:20" ht="36.75" customHeight="1" x14ac:dyDescent="0.25">
      <c r="B3" s="197" t="s">
        <v>146</v>
      </c>
      <c r="C3" s="206" t="s">
        <v>147</v>
      </c>
      <c r="D3" s="206" t="s">
        <v>143</v>
      </c>
      <c r="E3" s="200"/>
      <c r="F3" s="206" t="s">
        <v>141</v>
      </c>
      <c r="G3" s="206" t="s">
        <v>142</v>
      </c>
      <c r="H3" s="206" t="s">
        <v>143</v>
      </c>
      <c r="I3" s="199"/>
      <c r="J3" s="206" t="s">
        <v>141</v>
      </c>
      <c r="K3" s="206" t="s">
        <v>142</v>
      </c>
      <c r="L3" s="206" t="s">
        <v>143</v>
      </c>
      <c r="M3" s="198"/>
      <c r="N3" s="206" t="s">
        <v>141</v>
      </c>
      <c r="O3" s="206" t="s">
        <v>142</v>
      </c>
      <c r="P3" s="206" t="s">
        <v>143</v>
      </c>
      <c r="R3" s="206" t="s">
        <v>141</v>
      </c>
      <c r="S3" s="206" t="s">
        <v>142</v>
      </c>
      <c r="T3" s="206" t="s">
        <v>143</v>
      </c>
    </row>
    <row r="4" spans="2:20" x14ac:dyDescent="0.25">
      <c r="B4" s="201" t="s">
        <v>149</v>
      </c>
      <c r="C4" s="205">
        <v>1000000</v>
      </c>
      <c r="D4" s="205">
        <v>1523370.618038136</v>
      </c>
      <c r="E4" s="202"/>
      <c r="F4" s="205">
        <v>900000</v>
      </c>
      <c r="G4" s="207">
        <v>-0.1</v>
      </c>
      <c r="H4" s="205">
        <v>1410431.7445188572</v>
      </c>
      <c r="I4" s="202"/>
      <c r="J4" s="205">
        <v>900000</v>
      </c>
      <c r="K4" s="207">
        <v>-0.1</v>
      </c>
      <c r="L4" s="205">
        <v>1410431.7445188572</v>
      </c>
      <c r="M4" s="189"/>
      <c r="N4" s="205">
        <v>1026598.0761272227</v>
      </c>
      <c r="O4" s="207">
        <v>2.6598076127222738E-2</v>
      </c>
      <c r="P4" s="205">
        <v>1552232.4444243428</v>
      </c>
      <c r="R4" s="205">
        <v>300000</v>
      </c>
      <c r="S4" s="207">
        <v>-0.7</v>
      </c>
      <c r="T4" s="205">
        <v>561023.75953849207</v>
      </c>
    </row>
    <row r="5" spans="2:20" x14ac:dyDescent="0.25">
      <c r="B5" s="201" t="s">
        <v>131</v>
      </c>
      <c r="C5" s="205">
        <v>16948000</v>
      </c>
      <c r="D5" s="205">
        <v>92408087.499027938</v>
      </c>
      <c r="E5" s="202"/>
      <c r="F5" s="205">
        <v>20332726.78651882</v>
      </c>
      <c r="G5" s="207">
        <v>0.1997124608519483</v>
      </c>
      <c r="H5" s="205">
        <v>103708876.43957432</v>
      </c>
      <c r="I5" s="202"/>
      <c r="J5" s="205">
        <v>21000000</v>
      </c>
      <c r="K5" s="207">
        <v>0.2390842577295256</v>
      </c>
      <c r="L5" s="205">
        <v>105724786.72171538</v>
      </c>
      <c r="M5" s="189"/>
      <c r="N5" s="205">
        <v>21000000</v>
      </c>
      <c r="O5" s="207">
        <v>0.2390842577295256</v>
      </c>
      <c r="P5" s="205">
        <v>105724786.72171538</v>
      </c>
      <c r="R5" s="205">
        <v>21865000</v>
      </c>
      <c r="S5" s="207">
        <v>0.29012272834552749</v>
      </c>
      <c r="T5" s="205">
        <v>108241269.80027175</v>
      </c>
    </row>
    <row r="6" spans="2:20" x14ac:dyDescent="0.25">
      <c r="B6" s="201" t="s">
        <v>150</v>
      </c>
      <c r="C6" s="205">
        <v>2200000</v>
      </c>
      <c r="D6" s="205">
        <v>6171975.0306531982</v>
      </c>
      <c r="E6" s="202"/>
      <c r="F6" s="205">
        <v>1800000</v>
      </c>
      <c r="G6" s="207">
        <v>-0.18181818181818182</v>
      </c>
      <c r="H6" s="205">
        <v>5471848.3801533533</v>
      </c>
      <c r="I6" s="202"/>
      <c r="J6" s="205">
        <v>4586515.2321627252</v>
      </c>
      <c r="K6" s="207">
        <v>1.084779650983057</v>
      </c>
      <c r="L6" s="205">
        <v>9590919.72532559</v>
      </c>
      <c r="M6" s="189"/>
      <c r="N6" s="205">
        <v>6733228.4705905961</v>
      </c>
      <c r="O6" s="207">
        <v>2.0605583957229983</v>
      </c>
      <c r="P6" s="205">
        <v>12075484.438395374</v>
      </c>
      <c r="R6" s="205">
        <v>3135000</v>
      </c>
      <c r="S6" s="207">
        <v>0.42499999999999999</v>
      </c>
      <c r="T6" s="205">
        <v>7633313.1450912682</v>
      </c>
    </row>
    <row r="7" spans="2:20" x14ac:dyDescent="0.25">
      <c r="B7" s="201" t="s">
        <v>151</v>
      </c>
      <c r="C7" s="205">
        <v>1500000</v>
      </c>
      <c r="D7" s="205">
        <v>5944544.9570494974</v>
      </c>
      <c r="E7" s="202"/>
      <c r="F7" s="205">
        <v>1103611.8378162181</v>
      </c>
      <c r="G7" s="207">
        <v>-0.26425877478918791</v>
      </c>
      <c r="H7" s="205">
        <v>4865732.2762940936</v>
      </c>
      <c r="I7" s="202"/>
      <c r="J7" s="205">
        <v>2538608.3579298854</v>
      </c>
      <c r="K7" s="207">
        <v>0.69240557195325692</v>
      </c>
      <c r="L7" s="205">
        <v>7778726.5487290435</v>
      </c>
      <c r="M7" s="189"/>
      <c r="N7" s="205">
        <v>2784148.583448194</v>
      </c>
      <c r="O7" s="207">
        <v>0.85609905563212929</v>
      </c>
      <c r="P7" s="205">
        <v>8064310.1960589774</v>
      </c>
      <c r="R7" s="205">
        <v>2765000</v>
      </c>
      <c r="S7" s="207">
        <v>0.84333333333333338</v>
      </c>
      <c r="T7" s="205">
        <v>8043581.4196980307</v>
      </c>
    </row>
    <row r="8" spans="2:20" x14ac:dyDescent="0.25">
      <c r="B8" s="201" t="s">
        <v>152</v>
      </c>
      <c r="C8" s="205">
        <v>10268452</v>
      </c>
      <c r="D8" s="205">
        <v>18886370.658155333</v>
      </c>
      <c r="E8" s="202"/>
      <c r="F8" s="205">
        <v>8306901</v>
      </c>
      <c r="G8" s="207">
        <v>-0.19102694349644914</v>
      </c>
      <c r="H8" s="205">
        <v>16281797.494816165</v>
      </c>
      <c r="I8" s="202"/>
      <c r="J8" s="205">
        <v>11191328.353730984</v>
      </c>
      <c r="K8" s="207">
        <v>8.9874925035534473E-2</v>
      </c>
      <c r="L8" s="205">
        <v>20059133.618948713</v>
      </c>
      <c r="M8" s="189"/>
      <c r="N8" s="205">
        <v>18672476.905886736</v>
      </c>
      <c r="O8" s="207">
        <v>0.81843153241469457</v>
      </c>
      <c r="P8" s="205">
        <v>28703600.464900684</v>
      </c>
      <c r="R8" s="205">
        <v>7566882.5899999999</v>
      </c>
      <c r="S8" s="207">
        <v>-0.26309412655383696</v>
      </c>
      <c r="T8" s="205">
        <v>15252355.577074772</v>
      </c>
    </row>
    <row r="9" spans="2:20" x14ac:dyDescent="0.25">
      <c r="B9" s="201" t="s">
        <v>153</v>
      </c>
      <c r="C9" s="205">
        <v>4000000</v>
      </c>
      <c r="D9" s="205">
        <v>21020675.494225871</v>
      </c>
      <c r="E9" s="202"/>
      <c r="F9" s="205">
        <v>4273086.2126840986</v>
      </c>
      <c r="G9" s="207">
        <v>6.8271553171024651E-2</v>
      </c>
      <c r="H9" s="205">
        <v>21870346.618679181</v>
      </c>
      <c r="I9" s="202"/>
      <c r="J9" s="205">
        <v>5000000</v>
      </c>
      <c r="K9" s="207">
        <v>0.25</v>
      </c>
      <c r="L9" s="205">
        <v>24032152.746086098</v>
      </c>
      <c r="M9" s="189"/>
      <c r="N9" s="205">
        <v>5000000</v>
      </c>
      <c r="O9" s="207">
        <v>0.25</v>
      </c>
      <c r="P9" s="205">
        <v>24032152.746086098</v>
      </c>
      <c r="R9" s="205">
        <v>4650000</v>
      </c>
      <c r="S9" s="207">
        <v>0.16250000000000001</v>
      </c>
      <c r="T9" s="205">
        <v>23008189.454810049</v>
      </c>
    </row>
    <row r="10" spans="2:20" x14ac:dyDescent="0.25">
      <c r="B10" s="201" t="s">
        <v>154</v>
      </c>
      <c r="C10" s="205">
        <v>200000</v>
      </c>
      <c r="D10" s="205">
        <v>17969341.094351832</v>
      </c>
      <c r="E10" s="202"/>
      <c r="F10" s="205">
        <v>200000</v>
      </c>
      <c r="G10" s="207">
        <v>0</v>
      </c>
      <c r="H10" s="205">
        <v>17969341.094351832</v>
      </c>
      <c r="I10" s="202"/>
      <c r="J10" s="205">
        <v>200000</v>
      </c>
      <c r="K10" s="207">
        <v>0</v>
      </c>
      <c r="L10" s="205">
        <v>17969341.094351832</v>
      </c>
      <c r="M10" s="189"/>
      <c r="N10" s="205">
        <v>200000</v>
      </c>
      <c r="O10" s="207">
        <v>0</v>
      </c>
      <c r="P10" s="205">
        <v>17969341.094351832</v>
      </c>
      <c r="R10" s="205">
        <v>200000</v>
      </c>
      <c r="S10" s="207">
        <v>0</v>
      </c>
      <c r="T10" s="205">
        <v>17969341.094351832</v>
      </c>
    </row>
    <row r="11" spans="2:20" x14ac:dyDescent="0.25">
      <c r="B11" s="201" t="s">
        <v>155</v>
      </c>
      <c r="C11" s="205">
        <v>1500000</v>
      </c>
      <c r="D11" s="205">
        <v>7290309.9462908376</v>
      </c>
      <c r="E11" s="202"/>
      <c r="F11" s="205">
        <v>700126.17650413048</v>
      </c>
      <c r="G11" s="207">
        <v>-0.53324921566391303</v>
      </c>
      <c r="H11" s="205">
        <v>5375019.1419375539</v>
      </c>
      <c r="I11" s="202"/>
      <c r="J11" s="205">
        <v>2200000</v>
      </c>
      <c r="K11" s="207">
        <v>0.46666666666666667</v>
      </c>
      <c r="L11" s="205">
        <v>8497253.2367697079</v>
      </c>
      <c r="M11" s="189"/>
      <c r="N11" s="205">
        <v>2200000</v>
      </c>
      <c r="O11" s="207">
        <v>0.46666666666666667</v>
      </c>
      <c r="P11" s="205">
        <v>8497253.2367697079</v>
      </c>
      <c r="R11" s="205">
        <v>2310000</v>
      </c>
      <c r="S11" s="207">
        <v>0.54</v>
      </c>
      <c r="T11" s="205">
        <v>8664714.9708767254</v>
      </c>
    </row>
    <row r="12" spans="2:20" x14ac:dyDescent="0.25">
      <c r="B12" s="201" t="s">
        <v>156</v>
      </c>
      <c r="C12" s="205">
        <v>28089211</v>
      </c>
      <c r="D12" s="205">
        <v>40395109.654958591</v>
      </c>
      <c r="E12" s="202"/>
      <c r="F12" s="205">
        <v>28089211</v>
      </c>
      <c r="G12" s="207">
        <v>0</v>
      </c>
      <c r="H12" s="205">
        <v>40395109.654958591</v>
      </c>
      <c r="I12" s="202"/>
      <c r="J12" s="205">
        <v>28089211</v>
      </c>
      <c r="K12" s="207">
        <v>0</v>
      </c>
      <c r="L12" s="205">
        <v>40395109.654958591</v>
      </c>
      <c r="M12" s="189"/>
      <c r="N12" s="205">
        <v>28089211</v>
      </c>
      <c r="O12" s="207">
        <v>0</v>
      </c>
      <c r="P12" s="205">
        <v>40395109.654958591</v>
      </c>
      <c r="R12" s="205">
        <v>26842192.700000003</v>
      </c>
      <c r="S12" s="207">
        <v>-4.4394920882612085E-2</v>
      </c>
      <c r="T12" s="205">
        <v>39131248.633482866</v>
      </c>
    </row>
    <row r="13" spans="2:20" x14ac:dyDescent="0.25">
      <c r="B13" s="201" t="s">
        <v>157</v>
      </c>
      <c r="C13" s="205">
        <v>3200000</v>
      </c>
      <c r="D13" s="205">
        <v>5063837.1955307471</v>
      </c>
      <c r="E13" s="202"/>
      <c r="F13" s="205">
        <v>3200000</v>
      </c>
      <c r="G13" s="207">
        <v>0</v>
      </c>
      <c r="H13" s="205">
        <v>5063837.1955307471</v>
      </c>
      <c r="I13" s="202"/>
      <c r="J13" s="205">
        <v>3200000</v>
      </c>
      <c r="K13" s="207">
        <v>0</v>
      </c>
      <c r="L13" s="205">
        <v>5063837.1955307471</v>
      </c>
      <c r="M13" s="189"/>
      <c r="N13" s="205">
        <v>3200000</v>
      </c>
      <c r="O13" s="207">
        <v>0</v>
      </c>
      <c r="P13" s="205">
        <v>5063837.1955307471</v>
      </c>
      <c r="R13" s="205">
        <v>3200000</v>
      </c>
      <c r="S13" s="207">
        <v>0</v>
      </c>
      <c r="T13" s="205">
        <v>5063837.1955307471</v>
      </c>
    </row>
    <row r="14" spans="2:20" ht="23.25" customHeight="1" x14ac:dyDescent="0.25">
      <c r="B14" s="208" t="s">
        <v>148</v>
      </c>
      <c r="C14" s="209">
        <f>SUM(C4:C13)</f>
        <v>68905663</v>
      </c>
      <c r="D14" s="210">
        <f>SUM(D4:D13)</f>
        <v>216673622.14828196</v>
      </c>
      <c r="E14" s="203"/>
      <c r="F14" s="209">
        <f>SUM(F4:F13)</f>
        <v>68905663.013523266</v>
      </c>
      <c r="G14" s="211">
        <f>(F14-$C$14)/$C$14</f>
        <v>1.9625768232451021E-10</v>
      </c>
      <c r="H14" s="210">
        <f>SUM(H4:H13)</f>
        <v>222412340.04081473</v>
      </c>
      <c r="I14" s="203"/>
      <c r="J14" s="209">
        <f>SUM(J4:J13)</f>
        <v>78905662.943823591</v>
      </c>
      <c r="K14" s="211">
        <f>(J14-$C$14)/$C$14</f>
        <v>0.14512595204001724</v>
      </c>
      <c r="L14" s="210">
        <f>SUM(L4:L13)</f>
        <v>240521692.28693452</v>
      </c>
      <c r="M14" s="204"/>
      <c r="N14" s="209">
        <f>SUM(N4:N13)</f>
        <v>88905663.036052749</v>
      </c>
      <c r="O14" s="211">
        <f>(N14-$C$14)/$C$14</f>
        <v>0.29025190623378444</v>
      </c>
      <c r="P14" s="210">
        <f>SUM(P4:P13)</f>
        <v>252078108.19319174</v>
      </c>
      <c r="Q14" s="21"/>
      <c r="R14" s="209">
        <f>SUM(R4:R13)</f>
        <v>72834075.290000007</v>
      </c>
      <c r="S14" s="211">
        <f>(R14-$C$14)/$C$14</f>
        <v>5.7011457679465423E-2</v>
      </c>
      <c r="T14" s="210">
        <f>SUM(T4:T13)</f>
        <v>233568875.05072653</v>
      </c>
    </row>
    <row r="15" spans="2:20" x14ac:dyDescent="0.25">
      <c r="B15" s="188"/>
      <c r="C15" s="186"/>
      <c r="D15" s="186"/>
    </row>
  </sheetData>
  <mergeCells count="4">
    <mergeCell ref="F2:H2"/>
    <mergeCell ref="J2:L2"/>
    <mergeCell ref="N2:P2"/>
    <mergeCell ref="R2:T2"/>
  </mergeCells>
  <conditionalFormatting sqref="G4:G1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K4:K1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4:O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4:S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G14 K14 O14 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B2:AZ60"/>
  <sheetViews>
    <sheetView showGridLines="0" zoomScale="80" zoomScaleNormal="80" workbookViewId="0">
      <pane xSplit="3" ySplit="4" topLeftCell="D5" activePane="bottomRight" state="frozen"/>
      <selection pane="topRight" activeCell="I27" sqref="I27"/>
      <selection pane="bottomLeft" activeCell="I27" sqref="I27"/>
      <selection pane="bottomRight"/>
    </sheetView>
  </sheetViews>
  <sheetFormatPr defaultRowHeight="15" x14ac:dyDescent="0.25"/>
  <cols>
    <col min="1" max="1" width="1.7109375" customWidth="1"/>
    <col min="2" max="2" width="14.42578125" customWidth="1"/>
    <col min="3" max="3" width="31.42578125" customWidth="1"/>
    <col min="4" max="7" width="11.28515625" customWidth="1"/>
    <col min="8" max="8" width="15.5703125" customWidth="1"/>
    <col min="9" max="9" width="22.5703125" customWidth="1"/>
    <col min="10" max="10" width="1.7109375" customWidth="1"/>
    <col min="11" max="11" width="11.42578125" bestFit="1" customWidth="1"/>
    <col min="12" max="14" width="11.28515625" bestFit="1" customWidth="1"/>
    <col min="15" max="15" width="12.7109375" customWidth="1"/>
    <col min="16" max="16" width="22.5703125" customWidth="1"/>
    <col min="17" max="17" width="1.7109375" customWidth="1"/>
    <col min="18" max="21" width="10.28515625" customWidth="1"/>
    <col min="22" max="22" width="11.28515625" customWidth="1"/>
    <col min="23" max="23" width="1.7109375" customWidth="1"/>
    <col min="24" max="24" width="14.42578125" customWidth="1"/>
    <col min="25" max="25" width="12" customWidth="1"/>
    <col min="26" max="26" width="11.28515625" customWidth="1"/>
    <col min="27" max="27" width="7.42578125" customWidth="1"/>
    <col min="28" max="28" width="1.7109375" customWidth="1"/>
    <col min="29" max="29" width="8.7109375" hidden="1" customWidth="1"/>
    <col min="30" max="30" width="13.5703125" hidden="1" customWidth="1"/>
    <col min="31" max="31" width="10.5703125" hidden="1" customWidth="1"/>
    <col min="32" max="32" width="11.28515625" hidden="1" customWidth="1"/>
    <col min="33" max="33" width="1.5703125" hidden="1" customWidth="1"/>
    <col min="34" max="34" width="7.28515625" style="1" hidden="1" customWidth="1"/>
    <col min="35" max="35" width="1.5703125" hidden="1" customWidth="1"/>
    <col min="36" max="39" width="7.42578125" hidden="1" customWidth="1"/>
    <col min="40" max="40" width="10.5703125" hidden="1" customWidth="1"/>
    <col min="41" max="41" width="1.5703125" hidden="1" customWidth="1"/>
    <col min="42" max="45" width="7.42578125" hidden="1" customWidth="1"/>
    <col min="46" max="46" width="10.5703125" hidden="1" customWidth="1"/>
    <col min="47" max="47" width="1.42578125" hidden="1" customWidth="1"/>
    <col min="48" max="51" width="7.42578125" hidden="1" customWidth="1"/>
    <col min="52" max="52" width="11.7109375" hidden="1" customWidth="1"/>
  </cols>
  <sheetData>
    <row r="2" spans="2:52" s="74" customFormat="1" ht="17.649999999999999" customHeight="1" x14ac:dyDescent="0.25">
      <c r="B2" s="158" t="s">
        <v>0</v>
      </c>
      <c r="C2" s="165" t="s">
        <v>1</v>
      </c>
      <c r="D2" s="158" t="s">
        <v>96</v>
      </c>
      <c r="E2" s="158"/>
      <c r="F2" s="158"/>
      <c r="G2" s="158"/>
      <c r="H2" s="158"/>
      <c r="I2" s="158"/>
      <c r="K2" s="158" t="s">
        <v>2</v>
      </c>
      <c r="L2" s="158"/>
      <c r="M2" s="158"/>
      <c r="N2" s="158"/>
      <c r="O2" s="158"/>
      <c r="P2" s="158"/>
      <c r="R2" s="166" t="s">
        <v>3</v>
      </c>
      <c r="S2" s="166"/>
      <c r="T2" s="166"/>
      <c r="U2" s="166"/>
      <c r="V2" s="166"/>
      <c r="X2" s="159" t="s">
        <v>4</v>
      </c>
      <c r="Y2" s="160"/>
      <c r="Z2" s="160"/>
      <c r="AA2" s="161"/>
      <c r="AC2" s="162" t="s">
        <v>5</v>
      </c>
      <c r="AD2" s="162"/>
      <c r="AE2" s="162"/>
      <c r="AF2" s="162"/>
      <c r="AH2" s="162" t="s">
        <v>6</v>
      </c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</row>
    <row r="3" spans="2:52" s="74" customFormat="1" ht="17.649999999999999" customHeight="1" x14ac:dyDescent="0.25">
      <c r="B3" s="158"/>
      <c r="C3" s="165"/>
      <c r="D3" s="158" t="s">
        <v>7</v>
      </c>
      <c r="E3" s="158" t="s">
        <v>8</v>
      </c>
      <c r="F3" s="158" t="s">
        <v>9</v>
      </c>
      <c r="G3" s="158" t="s">
        <v>10</v>
      </c>
      <c r="H3" s="158" t="s">
        <v>11</v>
      </c>
      <c r="I3" s="158" t="s">
        <v>12</v>
      </c>
      <c r="K3" s="158" t="s">
        <v>7</v>
      </c>
      <c r="L3" s="158" t="s">
        <v>8</v>
      </c>
      <c r="M3" s="158" t="s">
        <v>9</v>
      </c>
      <c r="N3" s="158" t="s">
        <v>10</v>
      </c>
      <c r="O3" s="158" t="s">
        <v>11</v>
      </c>
      <c r="P3" s="158" t="s">
        <v>12</v>
      </c>
      <c r="R3" s="158" t="s">
        <v>7</v>
      </c>
      <c r="S3" s="158" t="s">
        <v>8</v>
      </c>
      <c r="T3" s="158" t="s">
        <v>9</v>
      </c>
      <c r="U3" s="158" t="s">
        <v>10</v>
      </c>
      <c r="V3" s="158" t="s">
        <v>13</v>
      </c>
      <c r="X3" s="158" t="s">
        <v>14</v>
      </c>
      <c r="Y3" s="158" t="s">
        <v>15</v>
      </c>
      <c r="Z3" s="158" t="s">
        <v>13</v>
      </c>
      <c r="AA3" s="158" t="s">
        <v>16</v>
      </c>
      <c r="AC3" s="162" t="s">
        <v>17</v>
      </c>
      <c r="AD3" s="164" t="s">
        <v>18</v>
      </c>
      <c r="AE3" s="164" t="s">
        <v>19</v>
      </c>
      <c r="AF3" s="164" t="s">
        <v>20</v>
      </c>
      <c r="AH3" s="163" t="s">
        <v>21</v>
      </c>
      <c r="AI3" s="75"/>
      <c r="AJ3" s="162" t="s">
        <v>22</v>
      </c>
      <c r="AK3" s="162"/>
      <c r="AL3" s="162"/>
      <c r="AM3" s="162"/>
      <c r="AN3" s="162"/>
      <c r="AO3" s="75"/>
      <c r="AP3" s="162" t="s">
        <v>23</v>
      </c>
      <c r="AQ3" s="162"/>
      <c r="AR3" s="162"/>
      <c r="AS3" s="162"/>
      <c r="AT3" s="162"/>
      <c r="AV3" s="162" t="s">
        <v>24</v>
      </c>
      <c r="AW3" s="162"/>
      <c r="AX3" s="162"/>
      <c r="AY3" s="162"/>
      <c r="AZ3" s="162"/>
    </row>
    <row r="4" spans="2:52" s="74" customFormat="1" x14ac:dyDescent="0.25">
      <c r="B4" s="158"/>
      <c r="C4" s="165"/>
      <c r="D4" s="158"/>
      <c r="E4" s="158"/>
      <c r="F4" s="158"/>
      <c r="G4" s="158"/>
      <c r="H4" s="158"/>
      <c r="I4" s="158"/>
      <c r="K4" s="158"/>
      <c r="L4" s="158"/>
      <c r="M4" s="158"/>
      <c r="N4" s="158"/>
      <c r="O4" s="158"/>
      <c r="P4" s="158"/>
      <c r="R4" s="158"/>
      <c r="S4" s="158"/>
      <c r="T4" s="158"/>
      <c r="U4" s="158"/>
      <c r="V4" s="158"/>
      <c r="X4" s="158"/>
      <c r="Y4" s="158"/>
      <c r="Z4" s="158"/>
      <c r="AA4" s="158"/>
      <c r="AC4" s="162"/>
      <c r="AD4" s="164"/>
      <c r="AE4" s="164"/>
      <c r="AF4" s="164"/>
      <c r="AH4" s="163"/>
      <c r="AJ4" s="82" t="s">
        <v>7</v>
      </c>
      <c r="AK4" s="82" t="s">
        <v>8</v>
      </c>
      <c r="AL4" s="82" t="s">
        <v>9</v>
      </c>
      <c r="AM4" s="82" t="s">
        <v>10</v>
      </c>
      <c r="AN4" s="82" t="s">
        <v>11</v>
      </c>
      <c r="AP4" s="82" t="s">
        <v>7</v>
      </c>
      <c r="AQ4" s="82" t="s">
        <v>8</v>
      </c>
      <c r="AR4" s="82" t="s">
        <v>9</v>
      </c>
      <c r="AS4" s="82" t="s">
        <v>10</v>
      </c>
      <c r="AT4" s="82" t="s">
        <v>11</v>
      </c>
      <c r="AV4" s="82" t="s">
        <v>7</v>
      </c>
      <c r="AW4" s="82" t="s">
        <v>8</v>
      </c>
      <c r="AX4" s="82" t="s">
        <v>9</v>
      </c>
      <c r="AY4" s="82" t="s">
        <v>10</v>
      </c>
      <c r="AZ4" s="82" t="s">
        <v>11</v>
      </c>
    </row>
    <row r="5" spans="2:52" s="59" customFormat="1" ht="15" customHeight="1" x14ac:dyDescent="0.25">
      <c r="B5" s="84" t="s">
        <v>25</v>
      </c>
      <c r="C5" s="85" t="s">
        <v>26</v>
      </c>
      <c r="D5" s="135">
        <v>12835810.9</v>
      </c>
      <c r="E5" s="135">
        <v>7437591.8000000007</v>
      </c>
      <c r="F5" s="135">
        <v>0</v>
      </c>
      <c r="G5" s="135">
        <v>6568790</v>
      </c>
      <c r="H5" s="83">
        <f>SUM(D5:G5)</f>
        <v>26842192.700000003</v>
      </c>
      <c r="I5" s="83">
        <f>H5/4</f>
        <v>6710548.1750000007</v>
      </c>
      <c r="K5" s="135">
        <v>12835810.9</v>
      </c>
      <c r="L5" s="135">
        <v>7437591.8000000007</v>
      </c>
      <c r="M5" s="135">
        <v>0</v>
      </c>
      <c r="N5" s="135">
        <v>6568790</v>
      </c>
      <c r="O5" s="83">
        <f t="shared" ref="O5:O17" si="0">H5</f>
        <v>26842192.700000003</v>
      </c>
      <c r="P5" s="83">
        <f>O5/4</f>
        <v>6710548.1750000007</v>
      </c>
      <c r="R5" s="83">
        <f t="shared" ref="R5:U6" si="1">D5-K5</f>
        <v>0</v>
      </c>
      <c r="S5" s="83">
        <f t="shared" si="1"/>
        <v>0</v>
      </c>
      <c r="T5" s="83">
        <f t="shared" si="1"/>
        <v>0</v>
      </c>
      <c r="U5" s="83">
        <f t="shared" si="1"/>
        <v>0</v>
      </c>
      <c r="V5" s="83">
        <f>SUM(R5:U5)</f>
        <v>0</v>
      </c>
      <c r="X5" s="83">
        <f>O5</f>
        <v>26842192.700000003</v>
      </c>
      <c r="Y5" s="83">
        <f>V5</f>
        <v>0</v>
      </c>
      <c r="Z5" s="83">
        <f>SUM(X5:Y5)</f>
        <v>26842192.700000003</v>
      </c>
      <c r="AA5" s="83" t="b">
        <f>EXACT(Z5,H5)</f>
        <v>1</v>
      </c>
      <c r="AC5" s="79"/>
      <c r="AD5" s="80"/>
      <c r="AE5" s="80"/>
      <c r="AF5" s="80">
        <f>AE5-AD5</f>
        <v>0</v>
      </c>
      <c r="AH5" s="81"/>
      <c r="AJ5" s="80"/>
      <c r="AK5" s="80"/>
      <c r="AL5" s="80"/>
      <c r="AM5" s="80"/>
      <c r="AN5" s="80">
        <f>SUM(AJ5:AM5)</f>
        <v>0</v>
      </c>
      <c r="AP5" s="80"/>
      <c r="AQ5" s="80"/>
      <c r="AR5" s="80"/>
      <c r="AS5" s="80"/>
      <c r="AT5" s="80">
        <f>SUM(AP5:AS5)</f>
        <v>0</v>
      </c>
      <c r="AV5" s="80">
        <f t="shared" ref="AV5:AZ6" si="2">AP5-AJ5</f>
        <v>0</v>
      </c>
      <c r="AW5" s="80">
        <f t="shared" si="2"/>
        <v>0</v>
      </c>
      <c r="AX5" s="80">
        <f t="shared" si="2"/>
        <v>0</v>
      </c>
      <c r="AY5" s="80">
        <f t="shared" si="2"/>
        <v>0</v>
      </c>
      <c r="AZ5" s="80">
        <f t="shared" si="2"/>
        <v>0</v>
      </c>
    </row>
    <row r="6" spans="2:52" s="59" customFormat="1" ht="15" customHeight="1" x14ac:dyDescent="0.25">
      <c r="B6" s="28" t="s">
        <v>25</v>
      </c>
      <c r="C6" s="36" t="s">
        <v>27</v>
      </c>
      <c r="D6" s="134">
        <v>3142739</v>
      </c>
      <c r="E6" s="134">
        <v>3072901.29</v>
      </c>
      <c r="F6" s="134">
        <v>1091262.2999999998</v>
      </c>
      <c r="G6" s="134">
        <v>259980</v>
      </c>
      <c r="H6" s="83">
        <f>SUM(D6:G6)</f>
        <v>7566882.5899999999</v>
      </c>
      <c r="I6" s="37">
        <f t="shared" ref="I6:I44" si="3">H6/4</f>
        <v>1891720.6475</v>
      </c>
      <c r="K6" s="135">
        <v>3142739</v>
      </c>
      <c r="L6" s="135">
        <v>3072901.29</v>
      </c>
      <c r="M6" s="135">
        <v>1091262.2999999998</v>
      </c>
      <c r="N6" s="135">
        <v>259980</v>
      </c>
      <c r="O6" s="83">
        <f t="shared" si="0"/>
        <v>7566882.5899999999</v>
      </c>
      <c r="P6" s="37">
        <f t="shared" ref="P6:P44" si="4">O6/4</f>
        <v>1891720.6475</v>
      </c>
      <c r="R6" s="83">
        <f t="shared" si="1"/>
        <v>0</v>
      </c>
      <c r="S6" s="83">
        <f t="shared" si="1"/>
        <v>0</v>
      </c>
      <c r="T6" s="83">
        <f t="shared" si="1"/>
        <v>0</v>
      </c>
      <c r="U6" s="83">
        <f t="shared" si="1"/>
        <v>0</v>
      </c>
      <c r="V6" s="37">
        <f t="shared" ref="V6:V44" si="5">SUM(R6:U6)</f>
        <v>0</v>
      </c>
      <c r="X6" s="37">
        <f t="shared" ref="X6:X44" si="6">O6</f>
        <v>7566882.5899999999</v>
      </c>
      <c r="Y6" s="37">
        <f t="shared" ref="Y6:Y44" si="7">V6</f>
        <v>0</v>
      </c>
      <c r="Z6" s="37">
        <f t="shared" ref="Z6:Z44" si="8">SUM(X6:Y6)</f>
        <v>7566882.5899999999</v>
      </c>
      <c r="AA6" s="37" t="b">
        <f t="shared" ref="AA6:AA44" si="9">EXACT(Z6,H6)</f>
        <v>1</v>
      </c>
      <c r="AC6" s="38"/>
      <c r="AD6" s="39"/>
      <c r="AE6" s="39"/>
      <c r="AF6" s="39">
        <f>AE6-AD6</f>
        <v>0</v>
      </c>
      <c r="AH6" s="40"/>
      <c r="AJ6" s="39"/>
      <c r="AK6" s="39"/>
      <c r="AL6" s="39"/>
      <c r="AM6" s="39"/>
      <c r="AN6" s="39">
        <f>SUM(AJ6:AM6)</f>
        <v>0</v>
      </c>
      <c r="AP6" s="39"/>
      <c r="AQ6" s="39"/>
      <c r="AR6" s="39"/>
      <c r="AS6" s="39"/>
      <c r="AT6" s="39">
        <f>SUM(AP6:AS6)</f>
        <v>0</v>
      </c>
      <c r="AV6" s="39">
        <f t="shared" si="2"/>
        <v>0</v>
      </c>
      <c r="AW6" s="39">
        <f t="shared" si="2"/>
        <v>0</v>
      </c>
      <c r="AX6" s="39">
        <f t="shared" si="2"/>
        <v>0</v>
      </c>
      <c r="AY6" s="39">
        <f t="shared" si="2"/>
        <v>0</v>
      </c>
      <c r="AZ6" s="39">
        <f t="shared" si="2"/>
        <v>0</v>
      </c>
    </row>
    <row r="7" spans="2:52" s="59" customFormat="1" ht="15" hidden="1" customHeight="1" x14ac:dyDescent="0.25">
      <c r="B7" s="28" t="s">
        <v>25</v>
      </c>
      <c r="C7" s="36" t="s">
        <v>28</v>
      </c>
      <c r="D7" s="37"/>
      <c r="E7" s="37"/>
      <c r="F7" s="37"/>
      <c r="G7" s="37"/>
      <c r="H7" s="37">
        <f t="shared" ref="H7:H43" si="10">SUM(D7:G7)</f>
        <v>0</v>
      </c>
      <c r="I7" s="37">
        <f t="shared" si="3"/>
        <v>0</v>
      </c>
      <c r="K7" s="37">
        <f t="shared" ref="K7:K17" si="11">D7</f>
        <v>0</v>
      </c>
      <c r="L7" s="37">
        <f t="shared" ref="L7:L17" si="12">E7</f>
        <v>0</v>
      </c>
      <c r="M7" s="37">
        <f t="shared" ref="M7:M17" si="13">F7</f>
        <v>0</v>
      </c>
      <c r="N7" s="37">
        <f t="shared" ref="N7:N17" si="14">G7</f>
        <v>0</v>
      </c>
      <c r="O7" s="83">
        <f t="shared" si="0"/>
        <v>0</v>
      </c>
      <c r="P7" s="37">
        <f t="shared" si="4"/>
        <v>0</v>
      </c>
      <c r="R7" s="37">
        <f t="shared" ref="R7:R19" si="15">D7-K7</f>
        <v>0</v>
      </c>
      <c r="S7" s="37">
        <f t="shared" ref="S7:S19" si="16">E7-L7</f>
        <v>0</v>
      </c>
      <c r="T7" s="37">
        <f t="shared" ref="T7:T19" si="17">F7-M7</f>
        <v>0</v>
      </c>
      <c r="U7" s="37">
        <f t="shared" ref="U7:U19" si="18">G7-N7</f>
        <v>0</v>
      </c>
      <c r="V7" s="37">
        <f t="shared" si="5"/>
        <v>0</v>
      </c>
      <c r="X7" s="37">
        <f t="shared" si="6"/>
        <v>0</v>
      </c>
      <c r="Y7" s="37">
        <f t="shared" si="7"/>
        <v>0</v>
      </c>
      <c r="Z7" s="37">
        <f t="shared" si="8"/>
        <v>0</v>
      </c>
      <c r="AA7" s="37" t="b">
        <f t="shared" si="9"/>
        <v>1</v>
      </c>
      <c r="AC7" s="38"/>
      <c r="AD7" s="39"/>
      <c r="AE7" s="39"/>
      <c r="AF7" s="39">
        <f t="shared" ref="AF7:AF20" si="19">AE7-AD7</f>
        <v>0</v>
      </c>
      <c r="AH7" s="40"/>
      <c r="AJ7" s="39"/>
      <c r="AK7" s="39"/>
      <c r="AL7" s="39"/>
      <c r="AM7" s="39"/>
      <c r="AN7" s="39">
        <f t="shared" ref="AN7:AN20" si="20">SUM(AJ7:AM7)</f>
        <v>0</v>
      </c>
      <c r="AP7" s="39"/>
      <c r="AQ7" s="39"/>
      <c r="AR7" s="39"/>
      <c r="AS7" s="39"/>
      <c r="AT7" s="39">
        <f t="shared" ref="AT7:AT20" si="21">SUM(AP7:AS7)</f>
        <v>0</v>
      </c>
      <c r="AV7" s="39">
        <f t="shared" ref="AV7:AV20" si="22">AP7-AJ7</f>
        <v>0</v>
      </c>
      <c r="AW7" s="39">
        <f t="shared" ref="AW7:AW20" si="23">AQ7-AK7</f>
        <v>0</v>
      </c>
      <c r="AX7" s="39">
        <f t="shared" ref="AX7:AX20" si="24">AR7-AL7</f>
        <v>0</v>
      </c>
      <c r="AY7" s="39">
        <f t="shared" ref="AY7:AY20" si="25">AS7-AM7</f>
        <v>0</v>
      </c>
      <c r="AZ7" s="39">
        <f t="shared" ref="AZ7:AZ20" si="26">AT7-AN7</f>
        <v>0</v>
      </c>
    </row>
    <row r="8" spans="2:52" s="59" customFormat="1" ht="15" hidden="1" customHeight="1" x14ac:dyDescent="0.25">
      <c r="B8" s="28" t="s">
        <v>25</v>
      </c>
      <c r="C8" s="36" t="s">
        <v>29</v>
      </c>
      <c r="D8" s="37"/>
      <c r="E8" s="37"/>
      <c r="F8" s="37"/>
      <c r="G8" s="37"/>
      <c r="H8" s="37">
        <f t="shared" si="10"/>
        <v>0</v>
      </c>
      <c r="I8" s="37">
        <f t="shared" si="3"/>
        <v>0</v>
      </c>
      <c r="K8" s="37">
        <f t="shared" si="11"/>
        <v>0</v>
      </c>
      <c r="L8" s="37">
        <f t="shared" si="12"/>
        <v>0</v>
      </c>
      <c r="M8" s="37">
        <f t="shared" si="13"/>
        <v>0</v>
      </c>
      <c r="N8" s="37">
        <f t="shared" si="14"/>
        <v>0</v>
      </c>
      <c r="O8" s="83">
        <f t="shared" si="0"/>
        <v>0</v>
      </c>
      <c r="P8" s="37">
        <f t="shared" si="4"/>
        <v>0</v>
      </c>
      <c r="R8" s="37">
        <f t="shared" si="15"/>
        <v>0</v>
      </c>
      <c r="S8" s="37">
        <f t="shared" si="16"/>
        <v>0</v>
      </c>
      <c r="T8" s="37">
        <f t="shared" si="17"/>
        <v>0</v>
      </c>
      <c r="U8" s="37">
        <f t="shared" si="18"/>
        <v>0</v>
      </c>
      <c r="V8" s="37">
        <f t="shared" si="5"/>
        <v>0</v>
      </c>
      <c r="X8" s="37">
        <f t="shared" si="6"/>
        <v>0</v>
      </c>
      <c r="Y8" s="37">
        <f t="shared" si="7"/>
        <v>0</v>
      </c>
      <c r="Z8" s="37">
        <f t="shared" si="8"/>
        <v>0</v>
      </c>
      <c r="AA8" s="37" t="b">
        <f t="shared" si="9"/>
        <v>1</v>
      </c>
      <c r="AC8" s="38"/>
      <c r="AD8" s="39"/>
      <c r="AE8" s="39"/>
      <c r="AF8" s="39">
        <f t="shared" si="19"/>
        <v>0</v>
      </c>
      <c r="AH8" s="40"/>
      <c r="AJ8" s="39"/>
      <c r="AK8" s="39"/>
      <c r="AL8" s="39"/>
      <c r="AM8" s="39"/>
      <c r="AN8" s="39">
        <f t="shared" si="20"/>
        <v>0</v>
      </c>
      <c r="AP8" s="39"/>
      <c r="AQ8" s="39"/>
      <c r="AR8" s="39"/>
      <c r="AS8" s="39"/>
      <c r="AT8" s="39">
        <f t="shared" si="21"/>
        <v>0</v>
      </c>
      <c r="AV8" s="39">
        <f t="shared" si="22"/>
        <v>0</v>
      </c>
      <c r="AW8" s="39">
        <f t="shared" si="23"/>
        <v>0</v>
      </c>
      <c r="AX8" s="39">
        <f t="shared" si="24"/>
        <v>0</v>
      </c>
      <c r="AY8" s="39">
        <f t="shared" si="25"/>
        <v>0</v>
      </c>
      <c r="AZ8" s="39">
        <f t="shared" si="26"/>
        <v>0</v>
      </c>
    </row>
    <row r="9" spans="2:52" s="59" customFormat="1" ht="15" hidden="1" customHeight="1" x14ac:dyDescent="0.25">
      <c r="B9" s="28" t="s">
        <v>25</v>
      </c>
      <c r="C9" s="36" t="s">
        <v>30</v>
      </c>
      <c r="D9" s="37"/>
      <c r="E9" s="37"/>
      <c r="F9" s="37"/>
      <c r="G9" s="37"/>
      <c r="H9" s="37">
        <f t="shared" si="10"/>
        <v>0</v>
      </c>
      <c r="I9" s="37">
        <f t="shared" si="3"/>
        <v>0</v>
      </c>
      <c r="K9" s="37">
        <f t="shared" si="11"/>
        <v>0</v>
      </c>
      <c r="L9" s="37">
        <f t="shared" si="12"/>
        <v>0</v>
      </c>
      <c r="M9" s="37">
        <f t="shared" si="13"/>
        <v>0</v>
      </c>
      <c r="N9" s="37">
        <f t="shared" si="14"/>
        <v>0</v>
      </c>
      <c r="O9" s="83">
        <f t="shared" si="0"/>
        <v>0</v>
      </c>
      <c r="P9" s="37">
        <f t="shared" si="4"/>
        <v>0</v>
      </c>
      <c r="R9" s="37">
        <f t="shared" si="15"/>
        <v>0</v>
      </c>
      <c r="S9" s="37">
        <f t="shared" si="16"/>
        <v>0</v>
      </c>
      <c r="T9" s="37">
        <f t="shared" si="17"/>
        <v>0</v>
      </c>
      <c r="U9" s="37">
        <f t="shared" si="18"/>
        <v>0</v>
      </c>
      <c r="V9" s="37">
        <f t="shared" si="5"/>
        <v>0</v>
      </c>
      <c r="X9" s="37">
        <f t="shared" si="6"/>
        <v>0</v>
      </c>
      <c r="Y9" s="37">
        <f t="shared" si="7"/>
        <v>0</v>
      </c>
      <c r="Z9" s="37">
        <f t="shared" si="8"/>
        <v>0</v>
      </c>
      <c r="AA9" s="37" t="b">
        <f t="shared" si="9"/>
        <v>1</v>
      </c>
      <c r="AC9" s="38"/>
      <c r="AD9" s="39"/>
      <c r="AE9" s="39"/>
      <c r="AF9" s="39">
        <f t="shared" si="19"/>
        <v>0</v>
      </c>
      <c r="AH9" s="40"/>
      <c r="AJ9" s="39"/>
      <c r="AK9" s="39"/>
      <c r="AL9" s="39"/>
      <c r="AM9" s="39"/>
      <c r="AN9" s="39">
        <f t="shared" si="20"/>
        <v>0</v>
      </c>
      <c r="AP9" s="39"/>
      <c r="AQ9" s="39"/>
      <c r="AR9" s="39"/>
      <c r="AS9" s="39"/>
      <c r="AT9" s="39">
        <f t="shared" si="21"/>
        <v>0</v>
      </c>
      <c r="AV9" s="39">
        <f t="shared" si="22"/>
        <v>0</v>
      </c>
      <c r="AW9" s="39">
        <f t="shared" si="23"/>
        <v>0</v>
      </c>
      <c r="AX9" s="39">
        <f t="shared" si="24"/>
        <v>0</v>
      </c>
      <c r="AY9" s="39">
        <f t="shared" si="25"/>
        <v>0</v>
      </c>
      <c r="AZ9" s="39">
        <f t="shared" si="26"/>
        <v>0</v>
      </c>
    </row>
    <row r="10" spans="2:52" s="59" customFormat="1" ht="15" customHeight="1" x14ac:dyDescent="0.25">
      <c r="B10" s="28" t="s">
        <v>25</v>
      </c>
      <c r="C10" s="36" t="s">
        <v>31</v>
      </c>
      <c r="D10" s="134">
        <v>420000</v>
      </c>
      <c r="E10" s="134">
        <v>630000</v>
      </c>
      <c r="F10" s="134">
        <v>630000</v>
      </c>
      <c r="G10" s="134">
        <v>630000</v>
      </c>
      <c r="H10" s="37">
        <f t="shared" si="10"/>
        <v>2310000</v>
      </c>
      <c r="I10" s="37">
        <f t="shared" si="3"/>
        <v>577500</v>
      </c>
      <c r="K10" s="134">
        <f t="shared" si="11"/>
        <v>420000</v>
      </c>
      <c r="L10" s="134">
        <f t="shared" si="12"/>
        <v>630000</v>
      </c>
      <c r="M10" s="134">
        <f t="shared" si="13"/>
        <v>630000</v>
      </c>
      <c r="N10" s="134">
        <f t="shared" si="14"/>
        <v>630000</v>
      </c>
      <c r="O10" s="83">
        <f t="shared" si="0"/>
        <v>2310000</v>
      </c>
      <c r="P10" s="37">
        <f t="shared" si="4"/>
        <v>577500</v>
      </c>
      <c r="R10" s="37">
        <f t="shared" si="15"/>
        <v>0</v>
      </c>
      <c r="S10" s="37">
        <f t="shared" si="16"/>
        <v>0</v>
      </c>
      <c r="T10" s="37">
        <f t="shared" si="17"/>
        <v>0</v>
      </c>
      <c r="U10" s="37">
        <f t="shared" si="18"/>
        <v>0</v>
      </c>
      <c r="V10" s="37">
        <f t="shared" si="5"/>
        <v>0</v>
      </c>
      <c r="X10" s="37">
        <f t="shared" si="6"/>
        <v>2310000</v>
      </c>
      <c r="Y10" s="37">
        <f t="shared" si="7"/>
        <v>0</v>
      </c>
      <c r="Z10" s="37">
        <f t="shared" si="8"/>
        <v>2310000</v>
      </c>
      <c r="AA10" s="37" t="b">
        <f t="shared" si="9"/>
        <v>1</v>
      </c>
      <c r="AC10" s="38"/>
      <c r="AD10" s="39"/>
      <c r="AE10" s="39"/>
      <c r="AF10" s="39">
        <f t="shared" si="19"/>
        <v>0</v>
      </c>
      <c r="AH10" s="40"/>
      <c r="AJ10" s="39"/>
      <c r="AK10" s="39"/>
      <c r="AL10" s="39"/>
      <c r="AM10" s="39"/>
      <c r="AN10" s="39">
        <f t="shared" si="20"/>
        <v>0</v>
      </c>
      <c r="AP10" s="39"/>
      <c r="AQ10" s="39"/>
      <c r="AR10" s="39"/>
      <c r="AS10" s="39"/>
      <c r="AT10" s="39">
        <f t="shared" si="21"/>
        <v>0</v>
      </c>
      <c r="AV10" s="39">
        <f t="shared" si="22"/>
        <v>0</v>
      </c>
      <c r="AW10" s="39">
        <f t="shared" si="23"/>
        <v>0</v>
      </c>
      <c r="AX10" s="39">
        <f t="shared" si="24"/>
        <v>0</v>
      </c>
      <c r="AY10" s="39">
        <f t="shared" si="25"/>
        <v>0</v>
      </c>
      <c r="AZ10" s="39">
        <f t="shared" si="26"/>
        <v>0</v>
      </c>
    </row>
    <row r="11" spans="2:52" s="59" customFormat="1" ht="15" customHeight="1" x14ac:dyDescent="0.25">
      <c r="B11" s="28" t="s">
        <v>25</v>
      </c>
      <c r="C11" s="36" t="s">
        <v>32</v>
      </c>
      <c r="D11" s="37">
        <v>0</v>
      </c>
      <c r="E11" s="37">
        <v>100000</v>
      </c>
      <c r="F11" s="37">
        <v>150000</v>
      </c>
      <c r="G11" s="37">
        <v>50000</v>
      </c>
      <c r="H11" s="37">
        <f t="shared" si="10"/>
        <v>300000</v>
      </c>
      <c r="I11" s="37">
        <f t="shared" si="3"/>
        <v>75000</v>
      </c>
      <c r="K11" s="37">
        <f t="shared" si="11"/>
        <v>0</v>
      </c>
      <c r="L11" s="37">
        <f t="shared" si="12"/>
        <v>100000</v>
      </c>
      <c r="M11" s="37">
        <f t="shared" si="13"/>
        <v>150000</v>
      </c>
      <c r="N11" s="37">
        <f t="shared" si="14"/>
        <v>50000</v>
      </c>
      <c r="O11" s="83">
        <f t="shared" si="0"/>
        <v>300000</v>
      </c>
      <c r="P11" s="37">
        <f t="shared" si="4"/>
        <v>75000</v>
      </c>
      <c r="R11" s="37">
        <f t="shared" si="15"/>
        <v>0</v>
      </c>
      <c r="S11" s="37">
        <f t="shared" si="16"/>
        <v>0</v>
      </c>
      <c r="T11" s="37">
        <f t="shared" si="17"/>
        <v>0</v>
      </c>
      <c r="U11" s="37">
        <f t="shared" si="18"/>
        <v>0</v>
      </c>
      <c r="V11" s="37">
        <f t="shared" si="5"/>
        <v>0</v>
      </c>
      <c r="X11" s="37">
        <f t="shared" si="6"/>
        <v>300000</v>
      </c>
      <c r="Y11" s="37">
        <f t="shared" si="7"/>
        <v>0</v>
      </c>
      <c r="Z11" s="37">
        <f t="shared" si="8"/>
        <v>300000</v>
      </c>
      <c r="AA11" s="37" t="b">
        <f t="shared" si="9"/>
        <v>1</v>
      </c>
      <c r="AC11" s="38"/>
      <c r="AD11" s="39"/>
      <c r="AE11" s="39"/>
      <c r="AF11" s="39">
        <f t="shared" si="19"/>
        <v>0</v>
      </c>
      <c r="AH11" s="40"/>
      <c r="AJ11" s="39"/>
      <c r="AK11" s="39"/>
      <c r="AL11" s="39"/>
      <c r="AM11" s="39"/>
      <c r="AN11" s="39">
        <f t="shared" si="20"/>
        <v>0</v>
      </c>
      <c r="AP11" s="39"/>
      <c r="AQ11" s="39"/>
      <c r="AR11" s="39"/>
      <c r="AS11" s="39"/>
      <c r="AT11" s="39">
        <f t="shared" si="21"/>
        <v>0</v>
      </c>
      <c r="AV11" s="39">
        <f t="shared" si="22"/>
        <v>0</v>
      </c>
      <c r="AW11" s="39">
        <f t="shared" si="23"/>
        <v>0</v>
      </c>
      <c r="AX11" s="39">
        <f t="shared" si="24"/>
        <v>0</v>
      </c>
      <c r="AY11" s="39">
        <f t="shared" si="25"/>
        <v>0</v>
      </c>
      <c r="AZ11" s="39">
        <f t="shared" si="26"/>
        <v>0</v>
      </c>
    </row>
    <row r="12" spans="2:52" s="59" customFormat="1" ht="15" customHeight="1" x14ac:dyDescent="0.25">
      <c r="B12" s="28" t="s">
        <v>25</v>
      </c>
      <c r="C12" s="36" t="s">
        <v>33</v>
      </c>
      <c r="D12" s="37">
        <v>181818.18181818182</v>
      </c>
      <c r="E12" s="37">
        <v>272727.27272727271</v>
      </c>
      <c r="F12" s="37">
        <v>272727.27272727271</v>
      </c>
      <c r="G12" s="37">
        <v>272727.27272727271</v>
      </c>
      <c r="H12" s="37">
        <f t="shared" si="10"/>
        <v>1000000</v>
      </c>
      <c r="I12" s="37">
        <f t="shared" si="3"/>
        <v>250000</v>
      </c>
      <c r="K12" s="37">
        <f t="shared" si="11"/>
        <v>181818.18181818182</v>
      </c>
      <c r="L12" s="37">
        <f t="shared" si="12"/>
        <v>272727.27272727271</v>
      </c>
      <c r="M12" s="37">
        <f t="shared" si="13"/>
        <v>272727.27272727271</v>
      </c>
      <c r="N12" s="37">
        <f t="shared" si="14"/>
        <v>272727.27272727271</v>
      </c>
      <c r="O12" s="83">
        <f t="shared" si="0"/>
        <v>1000000</v>
      </c>
      <c r="P12" s="37">
        <f t="shared" si="4"/>
        <v>250000</v>
      </c>
      <c r="R12" s="37">
        <f t="shared" si="15"/>
        <v>0</v>
      </c>
      <c r="S12" s="37">
        <f t="shared" si="16"/>
        <v>0</v>
      </c>
      <c r="T12" s="37">
        <f t="shared" si="17"/>
        <v>0</v>
      </c>
      <c r="U12" s="37">
        <f t="shared" si="18"/>
        <v>0</v>
      </c>
      <c r="V12" s="37">
        <f t="shared" si="5"/>
        <v>0</v>
      </c>
      <c r="X12" s="37">
        <f t="shared" si="6"/>
        <v>1000000</v>
      </c>
      <c r="Y12" s="37">
        <f t="shared" si="7"/>
        <v>0</v>
      </c>
      <c r="Z12" s="37">
        <f t="shared" si="8"/>
        <v>1000000</v>
      </c>
      <c r="AA12" s="37" t="b">
        <f t="shared" si="9"/>
        <v>1</v>
      </c>
      <c r="AC12" s="38"/>
      <c r="AD12" s="39"/>
      <c r="AE12" s="39"/>
      <c r="AF12" s="39">
        <f t="shared" si="19"/>
        <v>0</v>
      </c>
      <c r="AH12" s="40"/>
      <c r="AJ12" s="39"/>
      <c r="AK12" s="39"/>
      <c r="AL12" s="39"/>
      <c r="AM12" s="39"/>
      <c r="AN12" s="39">
        <f t="shared" si="20"/>
        <v>0</v>
      </c>
      <c r="AP12" s="39"/>
      <c r="AQ12" s="39"/>
      <c r="AR12" s="39"/>
      <c r="AS12" s="39"/>
      <c r="AT12" s="39">
        <f t="shared" si="21"/>
        <v>0</v>
      </c>
      <c r="AV12" s="39">
        <f t="shared" si="22"/>
        <v>0</v>
      </c>
      <c r="AW12" s="39">
        <f t="shared" si="23"/>
        <v>0</v>
      </c>
      <c r="AX12" s="39">
        <f t="shared" si="24"/>
        <v>0</v>
      </c>
      <c r="AY12" s="39">
        <f t="shared" si="25"/>
        <v>0</v>
      </c>
      <c r="AZ12" s="39">
        <f t="shared" si="26"/>
        <v>0</v>
      </c>
    </row>
    <row r="13" spans="2:52" s="59" customFormat="1" ht="15" customHeight="1" x14ac:dyDescent="0.25">
      <c r="B13" s="28" t="s">
        <v>25</v>
      </c>
      <c r="C13" s="36" t="s">
        <v>34</v>
      </c>
      <c r="D13" s="37">
        <v>242927.27272727274</v>
      </c>
      <c r="E13" s="37">
        <v>750290.90909090906</v>
      </c>
      <c r="F13" s="37">
        <v>696490.90909090906</v>
      </c>
      <c r="G13" s="37">
        <v>510290.90909090906</v>
      </c>
      <c r="H13" s="37">
        <f t="shared" si="10"/>
        <v>2200000</v>
      </c>
      <c r="I13" s="37">
        <f t="shared" si="3"/>
        <v>550000</v>
      </c>
      <c r="K13" s="83">
        <f>D13</f>
        <v>242927.27272727274</v>
      </c>
      <c r="L13" s="83">
        <f t="shared" ref="L13" si="27">E13</f>
        <v>750290.90909090906</v>
      </c>
      <c r="M13" s="83">
        <f t="shared" ref="M13" si="28">F13</f>
        <v>696490.90909090906</v>
      </c>
      <c r="N13" s="83">
        <f t="shared" ref="N13" si="29">G13</f>
        <v>510290.90909090906</v>
      </c>
      <c r="O13" s="83">
        <f t="shared" si="0"/>
        <v>2200000</v>
      </c>
      <c r="P13" s="37">
        <f t="shared" si="4"/>
        <v>550000</v>
      </c>
      <c r="R13" s="37">
        <f t="shared" ref="R13" si="30">D13-K13</f>
        <v>0</v>
      </c>
      <c r="S13" s="37">
        <f t="shared" ref="S13" si="31">E13-L13</f>
        <v>0</v>
      </c>
      <c r="T13" s="37">
        <f t="shared" ref="T13" si="32">F13-M13</f>
        <v>0</v>
      </c>
      <c r="U13" s="37">
        <f t="shared" ref="U13" si="33">G13-N13</f>
        <v>0</v>
      </c>
      <c r="V13" s="37">
        <f t="shared" ref="V13" si="34">SUM(R13:U13)</f>
        <v>0</v>
      </c>
      <c r="X13" s="37">
        <f t="shared" ref="X13" si="35">O13</f>
        <v>2200000</v>
      </c>
      <c r="Y13" s="37">
        <f t="shared" ref="Y13" si="36">V13</f>
        <v>0</v>
      </c>
      <c r="Z13" s="37">
        <f t="shared" ref="Z13" si="37">SUM(X13:Y13)</f>
        <v>2200000</v>
      </c>
      <c r="AA13" s="37" t="b">
        <f t="shared" ref="AA13" si="38">EXACT(Z13,H13)</f>
        <v>1</v>
      </c>
      <c r="AC13" s="38"/>
      <c r="AD13" s="39"/>
      <c r="AE13" s="39"/>
      <c r="AF13" s="39"/>
      <c r="AH13" s="40"/>
      <c r="AJ13" s="39"/>
      <c r="AK13" s="39"/>
      <c r="AL13" s="39"/>
      <c r="AM13" s="39"/>
      <c r="AN13" s="39"/>
      <c r="AP13" s="39"/>
      <c r="AQ13" s="39"/>
      <c r="AR13" s="39"/>
      <c r="AS13" s="39"/>
      <c r="AT13" s="39"/>
      <c r="AV13" s="39"/>
      <c r="AW13" s="39"/>
      <c r="AX13" s="39"/>
      <c r="AY13" s="39"/>
      <c r="AZ13" s="39"/>
    </row>
    <row r="14" spans="2:52" s="59" customFormat="1" ht="15" hidden="1" customHeight="1" x14ac:dyDescent="0.25">
      <c r="B14" s="28" t="s">
        <v>25</v>
      </c>
      <c r="C14" s="36" t="s">
        <v>35</v>
      </c>
      <c r="D14" s="37"/>
      <c r="E14" s="37"/>
      <c r="F14" s="37"/>
      <c r="G14" s="37"/>
      <c r="H14" s="37">
        <f t="shared" si="10"/>
        <v>0</v>
      </c>
      <c r="I14" s="37">
        <f t="shared" si="3"/>
        <v>0</v>
      </c>
      <c r="K14" s="37">
        <f t="shared" si="11"/>
        <v>0</v>
      </c>
      <c r="L14" s="37">
        <f t="shared" si="12"/>
        <v>0</v>
      </c>
      <c r="M14" s="37">
        <f t="shared" si="13"/>
        <v>0</v>
      </c>
      <c r="N14" s="37">
        <f t="shared" si="14"/>
        <v>0</v>
      </c>
      <c r="O14" s="83">
        <f t="shared" si="0"/>
        <v>0</v>
      </c>
      <c r="P14" s="37">
        <f t="shared" si="4"/>
        <v>0</v>
      </c>
      <c r="R14" s="37">
        <f t="shared" si="15"/>
        <v>0</v>
      </c>
      <c r="S14" s="37">
        <f t="shared" si="16"/>
        <v>0</v>
      </c>
      <c r="T14" s="37">
        <f t="shared" si="17"/>
        <v>0</v>
      </c>
      <c r="U14" s="37">
        <f t="shared" si="18"/>
        <v>0</v>
      </c>
      <c r="V14" s="37">
        <f t="shared" si="5"/>
        <v>0</v>
      </c>
      <c r="X14" s="37">
        <f t="shared" si="6"/>
        <v>0</v>
      </c>
      <c r="Y14" s="37">
        <f t="shared" si="7"/>
        <v>0</v>
      </c>
      <c r="Z14" s="37">
        <f t="shared" si="8"/>
        <v>0</v>
      </c>
      <c r="AA14" s="37" t="b">
        <f t="shared" si="9"/>
        <v>1</v>
      </c>
      <c r="AC14" s="38"/>
      <c r="AD14" s="39"/>
      <c r="AE14" s="39"/>
      <c r="AF14" s="39">
        <f t="shared" si="19"/>
        <v>0</v>
      </c>
      <c r="AH14" s="40"/>
      <c r="AJ14" s="39"/>
      <c r="AK14" s="39"/>
      <c r="AL14" s="39"/>
      <c r="AM14" s="39"/>
      <c r="AN14" s="39">
        <f t="shared" si="20"/>
        <v>0</v>
      </c>
      <c r="AP14" s="39"/>
      <c r="AQ14" s="39"/>
      <c r="AR14" s="39"/>
      <c r="AS14" s="39"/>
      <c r="AT14" s="39">
        <f t="shared" si="21"/>
        <v>0</v>
      </c>
      <c r="AV14" s="39">
        <f t="shared" si="22"/>
        <v>0</v>
      </c>
      <c r="AW14" s="39">
        <f t="shared" si="23"/>
        <v>0</v>
      </c>
      <c r="AX14" s="39">
        <f t="shared" si="24"/>
        <v>0</v>
      </c>
      <c r="AY14" s="39">
        <f t="shared" si="25"/>
        <v>0</v>
      </c>
      <c r="AZ14" s="39">
        <f t="shared" si="26"/>
        <v>0</v>
      </c>
    </row>
    <row r="15" spans="2:52" s="59" customFormat="1" ht="15" hidden="1" customHeight="1" x14ac:dyDescent="0.25">
      <c r="B15" s="28" t="s">
        <v>25</v>
      </c>
      <c r="C15" s="36" t="s">
        <v>36</v>
      </c>
      <c r="D15" s="37"/>
      <c r="E15" s="37"/>
      <c r="F15" s="37"/>
      <c r="G15" s="37"/>
      <c r="H15" s="37">
        <f t="shared" si="10"/>
        <v>0</v>
      </c>
      <c r="I15" s="37">
        <f t="shared" si="3"/>
        <v>0</v>
      </c>
      <c r="K15" s="37">
        <f t="shared" si="11"/>
        <v>0</v>
      </c>
      <c r="L15" s="37">
        <f t="shared" si="12"/>
        <v>0</v>
      </c>
      <c r="M15" s="37">
        <f t="shared" si="13"/>
        <v>0</v>
      </c>
      <c r="N15" s="37">
        <f t="shared" si="14"/>
        <v>0</v>
      </c>
      <c r="O15" s="83">
        <f t="shared" si="0"/>
        <v>0</v>
      </c>
      <c r="P15" s="37">
        <f t="shared" si="4"/>
        <v>0</v>
      </c>
      <c r="R15" s="37">
        <f t="shared" si="15"/>
        <v>0</v>
      </c>
      <c r="S15" s="37">
        <f t="shared" si="16"/>
        <v>0</v>
      </c>
      <c r="T15" s="37">
        <f t="shared" si="17"/>
        <v>0</v>
      </c>
      <c r="U15" s="37">
        <f t="shared" si="18"/>
        <v>0</v>
      </c>
      <c r="V15" s="37">
        <f t="shared" si="5"/>
        <v>0</v>
      </c>
      <c r="X15" s="37">
        <f t="shared" si="6"/>
        <v>0</v>
      </c>
      <c r="Y15" s="37">
        <f t="shared" si="7"/>
        <v>0</v>
      </c>
      <c r="Z15" s="37">
        <f t="shared" si="8"/>
        <v>0</v>
      </c>
      <c r="AA15" s="37" t="b">
        <f t="shared" si="9"/>
        <v>1</v>
      </c>
      <c r="AC15" s="38"/>
      <c r="AD15" s="39"/>
      <c r="AE15" s="39"/>
      <c r="AF15" s="39">
        <f t="shared" si="19"/>
        <v>0</v>
      </c>
      <c r="AH15" s="40"/>
      <c r="AJ15" s="39"/>
      <c r="AK15" s="39"/>
      <c r="AL15" s="39"/>
      <c r="AM15" s="39"/>
      <c r="AN15" s="39">
        <f t="shared" si="20"/>
        <v>0</v>
      </c>
      <c r="AP15" s="39"/>
      <c r="AQ15" s="39"/>
      <c r="AR15" s="39"/>
      <c r="AS15" s="39"/>
      <c r="AT15" s="39">
        <f t="shared" si="21"/>
        <v>0</v>
      </c>
      <c r="AV15" s="39">
        <f t="shared" si="22"/>
        <v>0</v>
      </c>
      <c r="AW15" s="39">
        <f t="shared" si="23"/>
        <v>0</v>
      </c>
      <c r="AX15" s="39">
        <f t="shared" si="24"/>
        <v>0</v>
      </c>
      <c r="AY15" s="39">
        <f t="shared" si="25"/>
        <v>0</v>
      </c>
      <c r="AZ15" s="39">
        <f t="shared" si="26"/>
        <v>0</v>
      </c>
    </row>
    <row r="16" spans="2:52" s="59" customFormat="1" ht="15" customHeight="1" x14ac:dyDescent="0.25">
      <c r="B16" s="28" t="s">
        <v>25</v>
      </c>
      <c r="C16" s="36" t="s">
        <v>37</v>
      </c>
      <c r="D16" s="37">
        <v>50000</v>
      </c>
      <c r="E16" s="37">
        <v>50000</v>
      </c>
      <c r="F16" s="37">
        <v>50000</v>
      </c>
      <c r="G16" s="37">
        <v>50000</v>
      </c>
      <c r="H16" s="37">
        <f t="shared" si="10"/>
        <v>200000</v>
      </c>
      <c r="I16" s="37">
        <f t="shared" si="3"/>
        <v>50000</v>
      </c>
      <c r="K16" s="37">
        <f t="shared" si="11"/>
        <v>50000</v>
      </c>
      <c r="L16" s="37">
        <f t="shared" si="12"/>
        <v>50000</v>
      </c>
      <c r="M16" s="37">
        <f t="shared" si="13"/>
        <v>50000</v>
      </c>
      <c r="N16" s="37">
        <f t="shared" si="14"/>
        <v>50000</v>
      </c>
      <c r="O16" s="83">
        <f t="shared" si="0"/>
        <v>200000</v>
      </c>
      <c r="P16" s="37">
        <f t="shared" si="4"/>
        <v>50000</v>
      </c>
      <c r="R16" s="37">
        <f t="shared" si="15"/>
        <v>0</v>
      </c>
      <c r="S16" s="37">
        <f t="shared" si="16"/>
        <v>0</v>
      </c>
      <c r="T16" s="37">
        <f t="shared" si="17"/>
        <v>0</v>
      </c>
      <c r="U16" s="37">
        <f t="shared" si="18"/>
        <v>0</v>
      </c>
      <c r="V16" s="37">
        <f t="shared" si="5"/>
        <v>0</v>
      </c>
      <c r="X16" s="37">
        <f t="shared" si="6"/>
        <v>200000</v>
      </c>
      <c r="Y16" s="37">
        <f t="shared" si="7"/>
        <v>0</v>
      </c>
      <c r="Z16" s="37">
        <f t="shared" si="8"/>
        <v>200000</v>
      </c>
      <c r="AA16" s="37" t="b">
        <f t="shared" si="9"/>
        <v>1</v>
      </c>
      <c r="AC16" s="38"/>
      <c r="AD16" s="39"/>
      <c r="AE16" s="39"/>
      <c r="AF16" s="39">
        <f t="shared" si="19"/>
        <v>0</v>
      </c>
      <c r="AH16" s="40"/>
      <c r="AJ16" s="39"/>
      <c r="AK16" s="39"/>
      <c r="AL16" s="39"/>
      <c r="AM16" s="39"/>
      <c r="AN16" s="39">
        <f t="shared" si="20"/>
        <v>0</v>
      </c>
      <c r="AP16" s="39"/>
      <c r="AQ16" s="39"/>
      <c r="AR16" s="39"/>
      <c r="AS16" s="39"/>
      <c r="AT16" s="39">
        <f t="shared" si="21"/>
        <v>0</v>
      </c>
      <c r="AV16" s="39">
        <f t="shared" si="22"/>
        <v>0</v>
      </c>
      <c r="AW16" s="39">
        <f t="shared" si="23"/>
        <v>0</v>
      </c>
      <c r="AX16" s="39">
        <f t="shared" si="24"/>
        <v>0</v>
      </c>
      <c r="AY16" s="39">
        <f t="shared" si="25"/>
        <v>0</v>
      </c>
      <c r="AZ16" s="39">
        <f t="shared" si="26"/>
        <v>0</v>
      </c>
    </row>
    <row r="17" spans="2:52" s="59" customFormat="1" ht="15" hidden="1" customHeight="1" x14ac:dyDescent="0.25">
      <c r="B17" s="28" t="s">
        <v>25</v>
      </c>
      <c r="C17" s="36" t="s">
        <v>38</v>
      </c>
      <c r="D17" s="37"/>
      <c r="E17" s="37"/>
      <c r="F17" s="37"/>
      <c r="G17" s="37"/>
      <c r="H17" s="37">
        <f>SUM(D17:G17)</f>
        <v>0</v>
      </c>
      <c r="I17" s="37">
        <f t="shared" si="3"/>
        <v>0</v>
      </c>
      <c r="K17" s="37">
        <f t="shared" si="11"/>
        <v>0</v>
      </c>
      <c r="L17" s="37">
        <f t="shared" si="12"/>
        <v>0</v>
      </c>
      <c r="M17" s="37">
        <f t="shared" si="13"/>
        <v>0</v>
      </c>
      <c r="N17" s="37">
        <f t="shared" si="14"/>
        <v>0</v>
      </c>
      <c r="O17" s="37">
        <f t="shared" si="0"/>
        <v>0</v>
      </c>
      <c r="P17" s="37">
        <f t="shared" si="4"/>
        <v>0</v>
      </c>
      <c r="R17" s="37">
        <f t="shared" si="15"/>
        <v>0</v>
      </c>
      <c r="S17" s="37">
        <f t="shared" si="16"/>
        <v>0</v>
      </c>
      <c r="T17" s="37">
        <f t="shared" si="17"/>
        <v>0</v>
      </c>
      <c r="U17" s="37">
        <f t="shared" si="18"/>
        <v>0</v>
      </c>
      <c r="V17" s="37">
        <f t="shared" si="5"/>
        <v>0</v>
      </c>
      <c r="X17" s="37">
        <f t="shared" si="6"/>
        <v>0</v>
      </c>
      <c r="Y17" s="37">
        <f t="shared" si="7"/>
        <v>0</v>
      </c>
      <c r="Z17" s="37">
        <f t="shared" si="8"/>
        <v>0</v>
      </c>
      <c r="AA17" s="37" t="b">
        <f t="shared" si="9"/>
        <v>1</v>
      </c>
      <c r="AC17" s="38"/>
      <c r="AD17" s="39"/>
      <c r="AE17" s="39"/>
      <c r="AF17" s="39">
        <f t="shared" si="19"/>
        <v>0</v>
      </c>
      <c r="AH17" s="40"/>
      <c r="AJ17" s="39"/>
      <c r="AK17" s="39"/>
      <c r="AL17" s="39"/>
      <c r="AM17" s="39"/>
      <c r="AN17" s="39">
        <f t="shared" si="20"/>
        <v>0</v>
      </c>
      <c r="AP17" s="39"/>
      <c r="AQ17" s="39"/>
      <c r="AR17" s="39"/>
      <c r="AS17" s="39"/>
      <c r="AT17" s="39">
        <f t="shared" si="21"/>
        <v>0</v>
      </c>
      <c r="AV17" s="39">
        <f t="shared" si="22"/>
        <v>0</v>
      </c>
      <c r="AW17" s="39">
        <f t="shared" si="23"/>
        <v>0</v>
      </c>
      <c r="AX17" s="39">
        <f t="shared" si="24"/>
        <v>0</v>
      </c>
      <c r="AY17" s="39">
        <f t="shared" si="25"/>
        <v>0</v>
      </c>
      <c r="AZ17" s="39">
        <f t="shared" si="26"/>
        <v>0</v>
      </c>
    </row>
    <row r="18" spans="2:52" s="59" customFormat="1" ht="15" hidden="1" customHeight="1" x14ac:dyDescent="0.25">
      <c r="B18" s="35" t="s">
        <v>39</v>
      </c>
      <c r="C18" s="36" t="s">
        <v>40</v>
      </c>
      <c r="D18" s="37"/>
      <c r="E18" s="37"/>
      <c r="F18" s="37"/>
      <c r="G18" s="37"/>
      <c r="H18" s="37">
        <f t="shared" si="10"/>
        <v>0</v>
      </c>
      <c r="I18" s="37">
        <f t="shared" si="3"/>
        <v>0</v>
      </c>
      <c r="K18" s="37"/>
      <c r="L18" s="37"/>
      <c r="M18" s="37"/>
      <c r="N18" s="37"/>
      <c r="O18" s="37">
        <f>SUM(K18:N18)</f>
        <v>0</v>
      </c>
      <c r="P18" s="37">
        <f t="shared" si="4"/>
        <v>0</v>
      </c>
      <c r="R18" s="37">
        <f t="shared" si="15"/>
        <v>0</v>
      </c>
      <c r="S18" s="37">
        <f t="shared" si="16"/>
        <v>0</v>
      </c>
      <c r="T18" s="37">
        <f t="shared" si="17"/>
        <v>0</v>
      </c>
      <c r="U18" s="37">
        <f t="shared" si="18"/>
        <v>0</v>
      </c>
      <c r="V18" s="37">
        <f t="shared" si="5"/>
        <v>0</v>
      </c>
      <c r="X18" s="37">
        <f t="shared" si="6"/>
        <v>0</v>
      </c>
      <c r="Y18" s="37">
        <f t="shared" si="7"/>
        <v>0</v>
      </c>
      <c r="Z18" s="37">
        <f t="shared" si="8"/>
        <v>0</v>
      </c>
      <c r="AA18" s="37" t="b">
        <f t="shared" si="9"/>
        <v>1</v>
      </c>
      <c r="AC18" s="38"/>
      <c r="AD18" s="39"/>
      <c r="AE18" s="39"/>
      <c r="AF18" s="39">
        <f t="shared" si="19"/>
        <v>0</v>
      </c>
      <c r="AH18" s="40"/>
      <c r="AJ18" s="39"/>
      <c r="AK18" s="39"/>
      <c r="AL18" s="39"/>
      <c r="AM18" s="39"/>
      <c r="AN18" s="39">
        <f t="shared" si="20"/>
        <v>0</v>
      </c>
      <c r="AP18" s="39"/>
      <c r="AQ18" s="39"/>
      <c r="AR18" s="39"/>
      <c r="AS18" s="39"/>
      <c r="AT18" s="39">
        <f t="shared" si="21"/>
        <v>0</v>
      </c>
      <c r="AV18" s="39">
        <f t="shared" si="22"/>
        <v>0</v>
      </c>
      <c r="AW18" s="39">
        <f t="shared" si="23"/>
        <v>0</v>
      </c>
      <c r="AX18" s="39">
        <f t="shared" si="24"/>
        <v>0</v>
      </c>
      <c r="AY18" s="39">
        <f t="shared" si="25"/>
        <v>0</v>
      </c>
      <c r="AZ18" s="39">
        <f t="shared" si="26"/>
        <v>0</v>
      </c>
    </row>
    <row r="19" spans="2:52" s="59" customFormat="1" ht="15" hidden="1" customHeight="1" x14ac:dyDescent="0.25">
      <c r="B19" s="35" t="s">
        <v>39</v>
      </c>
      <c r="C19" s="36" t="s">
        <v>41</v>
      </c>
      <c r="D19" s="37"/>
      <c r="E19" s="37"/>
      <c r="F19" s="37"/>
      <c r="G19" s="37"/>
      <c r="H19" s="37">
        <f t="shared" si="10"/>
        <v>0</v>
      </c>
      <c r="I19" s="37">
        <f t="shared" si="3"/>
        <v>0</v>
      </c>
      <c r="K19" s="37"/>
      <c r="L19" s="37"/>
      <c r="M19" s="37"/>
      <c r="N19" s="37"/>
      <c r="O19" s="37">
        <f>SUM(K19:N19)</f>
        <v>0</v>
      </c>
      <c r="P19" s="37">
        <f t="shared" si="4"/>
        <v>0</v>
      </c>
      <c r="R19" s="37">
        <f t="shared" si="15"/>
        <v>0</v>
      </c>
      <c r="S19" s="37">
        <f t="shared" si="16"/>
        <v>0</v>
      </c>
      <c r="T19" s="37">
        <f t="shared" si="17"/>
        <v>0</v>
      </c>
      <c r="U19" s="37">
        <f t="shared" si="18"/>
        <v>0</v>
      </c>
      <c r="V19" s="37">
        <f t="shared" si="5"/>
        <v>0</v>
      </c>
      <c r="X19" s="37">
        <f t="shared" si="6"/>
        <v>0</v>
      </c>
      <c r="Y19" s="37">
        <f t="shared" si="7"/>
        <v>0</v>
      </c>
      <c r="Z19" s="37">
        <f t="shared" si="8"/>
        <v>0</v>
      </c>
      <c r="AA19" s="37" t="b">
        <f t="shared" si="9"/>
        <v>1</v>
      </c>
      <c r="AC19" s="38"/>
      <c r="AD19" s="39"/>
      <c r="AE19" s="39"/>
      <c r="AF19" s="39">
        <f t="shared" si="19"/>
        <v>0</v>
      </c>
      <c r="AH19" s="40"/>
      <c r="AJ19" s="39"/>
      <c r="AK19" s="39"/>
      <c r="AL19" s="39"/>
      <c r="AM19" s="39"/>
      <c r="AN19" s="39">
        <f t="shared" si="20"/>
        <v>0</v>
      </c>
      <c r="AP19" s="39"/>
      <c r="AQ19" s="39"/>
      <c r="AR19" s="39"/>
      <c r="AS19" s="39"/>
      <c r="AT19" s="39">
        <f t="shared" si="21"/>
        <v>0</v>
      </c>
      <c r="AV19" s="39">
        <f t="shared" si="22"/>
        <v>0</v>
      </c>
      <c r="AW19" s="39">
        <f t="shared" si="23"/>
        <v>0</v>
      </c>
      <c r="AX19" s="39">
        <f t="shared" si="24"/>
        <v>0</v>
      </c>
      <c r="AY19" s="39">
        <f t="shared" si="25"/>
        <v>0</v>
      </c>
      <c r="AZ19" s="39">
        <f t="shared" si="26"/>
        <v>0</v>
      </c>
    </row>
    <row r="20" spans="2:52" s="59" customFormat="1" ht="15" customHeight="1" x14ac:dyDescent="0.25">
      <c r="B20" s="35" t="s">
        <v>39</v>
      </c>
      <c r="C20" s="36" t="s">
        <v>42</v>
      </c>
      <c r="D20" s="37">
        <f>SUM(D21:D27)</f>
        <v>400642.36363636365</v>
      </c>
      <c r="E20" s="37">
        <f>SUM(E21:E27)</f>
        <v>1063463.5454545449</v>
      </c>
      <c r="F20" s="37">
        <f>SUM(F21:F27)</f>
        <v>1088463.5454545454</v>
      </c>
      <c r="G20" s="37">
        <f>SUM(G21:G27)</f>
        <v>700963.54545454541</v>
      </c>
      <c r="H20" s="37">
        <f>SUM(H21:H27)</f>
        <v>3253532.9999999995</v>
      </c>
      <c r="I20" s="37">
        <f t="shared" si="3"/>
        <v>813383.24999999988</v>
      </c>
      <c r="K20" s="37">
        <f>SUM(K21:K27)</f>
        <v>370000</v>
      </c>
      <c r="L20" s="37">
        <f>SUM(L21:L27)</f>
        <v>1040000</v>
      </c>
      <c r="M20" s="37">
        <f>SUM(M21:M27)</f>
        <v>1050000</v>
      </c>
      <c r="N20" s="37">
        <f>SUM(N21:N27)</f>
        <v>675000</v>
      </c>
      <c r="O20" s="37">
        <f>SUM(O21:O27)</f>
        <v>3135000</v>
      </c>
      <c r="P20" s="37">
        <f t="shared" si="4"/>
        <v>783750</v>
      </c>
      <c r="R20" s="37">
        <f>SUM(R21:R27)</f>
        <v>30642.363636363647</v>
      </c>
      <c r="S20" s="37">
        <f t="shared" ref="S20:U20" si="39">SUM(S21:S27)</f>
        <v>23463.545454544947</v>
      </c>
      <c r="T20" s="37">
        <f t="shared" si="39"/>
        <v>38463.545454545412</v>
      </c>
      <c r="U20" s="37">
        <f t="shared" si="39"/>
        <v>25963.545454545412</v>
      </c>
      <c r="V20" s="37">
        <f>SUM(V21:V27)</f>
        <v>118532.99999999942</v>
      </c>
      <c r="X20" s="37">
        <f t="shared" si="6"/>
        <v>3135000</v>
      </c>
      <c r="Y20" s="37">
        <f t="shared" si="7"/>
        <v>118532.99999999942</v>
      </c>
      <c r="Z20" s="37">
        <f t="shared" si="8"/>
        <v>3253532.9999999995</v>
      </c>
      <c r="AA20" s="37" t="b">
        <f t="shared" si="9"/>
        <v>1</v>
      </c>
      <c r="AC20" s="38">
        <v>0.06</v>
      </c>
      <c r="AD20" s="60">
        <f>H20/$AC20</f>
        <v>54225549.999999993</v>
      </c>
      <c r="AE20" s="39">
        <f>O20/$AC20</f>
        <v>52250000</v>
      </c>
      <c r="AF20" s="39">
        <f t="shared" si="19"/>
        <v>-1975549.9999999925</v>
      </c>
      <c r="AH20" s="40"/>
      <c r="AJ20" s="39"/>
      <c r="AK20" s="39"/>
      <c r="AL20" s="39"/>
      <c r="AM20" s="39"/>
      <c r="AN20" s="39">
        <f t="shared" si="20"/>
        <v>0</v>
      </c>
      <c r="AP20" s="39"/>
      <c r="AQ20" s="39"/>
      <c r="AR20" s="39"/>
      <c r="AS20" s="39"/>
      <c r="AT20" s="39">
        <f t="shared" si="21"/>
        <v>0</v>
      </c>
      <c r="AV20" s="39">
        <f t="shared" si="22"/>
        <v>0</v>
      </c>
      <c r="AW20" s="39">
        <f t="shared" si="23"/>
        <v>0</v>
      </c>
      <c r="AX20" s="39">
        <f t="shared" si="24"/>
        <v>0</v>
      </c>
      <c r="AY20" s="39">
        <f t="shared" si="25"/>
        <v>0</v>
      </c>
      <c r="AZ20" s="39">
        <f t="shared" si="26"/>
        <v>0</v>
      </c>
    </row>
    <row r="21" spans="2:52" s="31" customFormat="1" ht="15" customHeight="1" x14ac:dyDescent="0.25">
      <c r="B21" s="35" t="s">
        <v>39</v>
      </c>
      <c r="C21" s="103" t="s">
        <v>98</v>
      </c>
      <c r="D21" s="30">
        <v>400642.36363636365</v>
      </c>
      <c r="E21" s="30">
        <f>900963.545454545-E22</f>
        <v>600963.54545454495</v>
      </c>
      <c r="F21" s="30">
        <v>600963.54545454541</v>
      </c>
      <c r="G21" s="30">
        <v>600963.54545454541</v>
      </c>
      <c r="H21" s="30">
        <f>SUM(D21:G21)</f>
        <v>2203532.9999999995</v>
      </c>
      <c r="I21" s="30">
        <f t="shared" ref="I21:I26" si="40">H21/4</f>
        <v>550883.24999999988</v>
      </c>
      <c r="K21" s="30">
        <v>370000</v>
      </c>
      <c r="L21" s="30">
        <v>580000</v>
      </c>
      <c r="M21" s="30">
        <v>580000</v>
      </c>
      <c r="N21" s="30">
        <v>580000</v>
      </c>
      <c r="O21" s="30">
        <f>SUM(K21:N21)</f>
        <v>2110000</v>
      </c>
      <c r="P21" s="30">
        <f t="shared" si="4"/>
        <v>527500</v>
      </c>
      <c r="R21" s="30">
        <f t="shared" ref="R21:U27" si="41">D21-K21</f>
        <v>30642.363636363647</v>
      </c>
      <c r="S21" s="30">
        <f t="shared" si="41"/>
        <v>20963.545454544947</v>
      </c>
      <c r="T21" s="30">
        <f t="shared" si="41"/>
        <v>20963.545454545412</v>
      </c>
      <c r="U21" s="30">
        <f t="shared" si="41"/>
        <v>20963.545454545412</v>
      </c>
      <c r="V21" s="30">
        <f>SUM(R21:U21)</f>
        <v>93532.999999999418</v>
      </c>
      <c r="X21" s="30">
        <f t="shared" si="6"/>
        <v>2110000</v>
      </c>
      <c r="Y21" s="30">
        <f t="shared" si="7"/>
        <v>93532.999999999418</v>
      </c>
      <c r="Z21" s="30">
        <f t="shared" si="8"/>
        <v>2203532.9999999995</v>
      </c>
      <c r="AA21" s="30" t="b">
        <f t="shared" si="9"/>
        <v>1</v>
      </c>
      <c r="AC21" s="32"/>
      <c r="AD21" s="33"/>
      <c r="AE21" s="33"/>
      <c r="AF21" s="33"/>
      <c r="AH21" s="34"/>
      <c r="AJ21" s="70"/>
      <c r="AK21" s="70"/>
      <c r="AL21" s="70"/>
      <c r="AM21" s="70"/>
      <c r="AN21" s="70"/>
      <c r="AP21" s="70"/>
      <c r="AQ21" s="70"/>
      <c r="AR21" s="70"/>
      <c r="AS21" s="70"/>
      <c r="AT21" s="70"/>
      <c r="AV21" s="70"/>
      <c r="AW21" s="70"/>
      <c r="AX21" s="70"/>
      <c r="AY21" s="70"/>
      <c r="AZ21" s="70"/>
    </row>
    <row r="22" spans="2:52" s="31" customFormat="1" ht="15" customHeight="1" x14ac:dyDescent="0.25">
      <c r="B22" s="28" t="s">
        <v>25</v>
      </c>
      <c r="C22" s="41" t="s">
        <v>99</v>
      </c>
      <c r="D22" s="42">
        <v>0</v>
      </c>
      <c r="E22" s="42">
        <v>300000</v>
      </c>
      <c r="F22" s="42">
        <v>0</v>
      </c>
      <c r="G22" s="42">
        <v>0</v>
      </c>
      <c r="H22" s="42">
        <f t="shared" ref="H22:H27" si="42">SUM(D22:G22)</f>
        <v>300000</v>
      </c>
      <c r="I22" s="42">
        <f t="shared" si="40"/>
        <v>75000</v>
      </c>
      <c r="K22" s="42">
        <f t="shared" ref="K22" si="43">D22</f>
        <v>0</v>
      </c>
      <c r="L22" s="42">
        <f t="shared" ref="L22" si="44">E22</f>
        <v>300000</v>
      </c>
      <c r="M22" s="42">
        <f t="shared" ref="M22" si="45">F22</f>
        <v>0</v>
      </c>
      <c r="N22" s="42">
        <f t="shared" ref="N22" si="46">G22</f>
        <v>0</v>
      </c>
      <c r="O22" s="42">
        <f>SUM(K22:N22)</f>
        <v>300000</v>
      </c>
      <c r="P22" s="42">
        <f t="shared" si="4"/>
        <v>75000</v>
      </c>
      <c r="R22" s="42">
        <f t="shared" ref="R22" si="47">D22-K22</f>
        <v>0</v>
      </c>
      <c r="S22" s="42">
        <f t="shared" ref="S22" si="48">E22-L22</f>
        <v>0</v>
      </c>
      <c r="T22" s="42">
        <f t="shared" ref="T22" si="49">F22-M22</f>
        <v>0</v>
      </c>
      <c r="U22" s="42">
        <f t="shared" ref="U22" si="50">G22-N22</f>
        <v>0</v>
      </c>
      <c r="V22" s="42">
        <f t="shared" ref="V22" si="51">SUM(R22:U22)</f>
        <v>0</v>
      </c>
      <c r="X22" s="42">
        <f t="shared" si="6"/>
        <v>300000</v>
      </c>
      <c r="Y22" s="42">
        <f t="shared" si="7"/>
        <v>0</v>
      </c>
      <c r="Z22" s="42">
        <f t="shared" si="8"/>
        <v>300000</v>
      </c>
      <c r="AA22" s="42" t="b">
        <f>EXACT(Z22,H22)</f>
        <v>1</v>
      </c>
      <c r="AC22" s="43"/>
      <c r="AD22" s="44"/>
      <c r="AE22" s="44"/>
      <c r="AF22" s="44"/>
      <c r="AH22" s="45"/>
      <c r="AJ22" s="71"/>
      <c r="AK22" s="71"/>
      <c r="AL22" s="71"/>
      <c r="AM22" s="71"/>
      <c r="AN22" s="71"/>
      <c r="AP22" s="71"/>
      <c r="AQ22" s="71"/>
      <c r="AR22" s="71"/>
      <c r="AS22" s="71"/>
      <c r="AT22" s="71"/>
      <c r="AV22" s="71"/>
      <c r="AW22" s="71"/>
      <c r="AX22" s="71"/>
      <c r="AY22" s="71"/>
      <c r="AZ22" s="71"/>
    </row>
    <row r="23" spans="2:52" s="31" customFormat="1" ht="15" customHeight="1" x14ac:dyDescent="0.25">
      <c r="B23" s="35" t="s">
        <v>39</v>
      </c>
      <c r="C23" s="103" t="s">
        <v>97</v>
      </c>
      <c r="D23" s="30">
        <v>0</v>
      </c>
      <c r="E23" s="30">
        <v>62500</v>
      </c>
      <c r="F23" s="30">
        <v>187500</v>
      </c>
      <c r="G23" s="30">
        <v>0</v>
      </c>
      <c r="H23" s="30">
        <f t="shared" si="42"/>
        <v>250000</v>
      </c>
      <c r="I23" s="30">
        <f t="shared" si="40"/>
        <v>62500</v>
      </c>
      <c r="K23" s="30">
        <v>0</v>
      </c>
      <c r="L23" s="30">
        <v>60000</v>
      </c>
      <c r="M23" s="30">
        <v>180000</v>
      </c>
      <c r="N23" s="30">
        <v>0</v>
      </c>
      <c r="O23" s="118">
        <f>SUM(K23:N23)</f>
        <v>240000</v>
      </c>
      <c r="P23" s="30">
        <f>O23/4</f>
        <v>60000</v>
      </c>
      <c r="R23" s="30">
        <f t="shared" ref="R23:R26" si="52">D23-K23</f>
        <v>0</v>
      </c>
      <c r="S23" s="30">
        <f t="shared" ref="S23:S26" si="53">E23-L23</f>
        <v>2500</v>
      </c>
      <c r="T23" s="30">
        <f t="shared" ref="T23:T26" si="54">F23-M23</f>
        <v>7500</v>
      </c>
      <c r="U23" s="30">
        <f t="shared" ref="U23:U26" si="55">G23-N23</f>
        <v>0</v>
      </c>
      <c r="V23" s="30">
        <f t="shared" ref="V23:V26" si="56">SUM(R23:U23)</f>
        <v>10000</v>
      </c>
      <c r="X23" s="30">
        <f>O23</f>
        <v>240000</v>
      </c>
      <c r="Y23" s="30">
        <f t="shared" ref="Y23:Y26" si="57">V23</f>
        <v>10000</v>
      </c>
      <c r="Z23" s="30">
        <f t="shared" ref="Z23:Z26" si="58">SUM(X23:Y23)</f>
        <v>250000</v>
      </c>
      <c r="AA23" s="30" t="b">
        <f>EXACT(Z23,H23)</f>
        <v>1</v>
      </c>
      <c r="AC23" s="32"/>
      <c r="AD23" s="33"/>
      <c r="AE23" s="33"/>
      <c r="AF23" s="33"/>
      <c r="AH23" s="34"/>
      <c r="AJ23" s="70"/>
      <c r="AK23" s="70"/>
      <c r="AL23" s="70"/>
      <c r="AM23" s="70"/>
      <c r="AN23" s="70"/>
      <c r="AP23" s="70"/>
      <c r="AQ23" s="70"/>
      <c r="AR23" s="70"/>
      <c r="AS23" s="70"/>
      <c r="AT23" s="70"/>
      <c r="AV23" s="70"/>
      <c r="AW23" s="70"/>
      <c r="AX23" s="70"/>
      <c r="AY23" s="70"/>
      <c r="AZ23" s="70"/>
    </row>
    <row r="24" spans="2:52" s="31" customFormat="1" ht="15" customHeight="1" x14ac:dyDescent="0.25">
      <c r="B24" s="28" t="s">
        <v>25</v>
      </c>
      <c r="C24" s="41" t="s">
        <v>43</v>
      </c>
      <c r="D24" s="42">
        <v>0</v>
      </c>
      <c r="E24" s="42">
        <v>100000</v>
      </c>
      <c r="F24" s="42">
        <v>0</v>
      </c>
      <c r="G24" s="42">
        <v>0</v>
      </c>
      <c r="H24" s="42">
        <f t="shared" ref="H24" si="59">SUM(D24:G24)</f>
        <v>100000</v>
      </c>
      <c r="I24" s="42">
        <f t="shared" si="40"/>
        <v>25000</v>
      </c>
      <c r="K24" s="42">
        <f t="shared" ref="K24" si="60">D24</f>
        <v>0</v>
      </c>
      <c r="L24" s="42">
        <f t="shared" ref="L24" si="61">E24</f>
        <v>100000</v>
      </c>
      <c r="M24" s="42">
        <f t="shared" ref="M24" si="62">F24</f>
        <v>0</v>
      </c>
      <c r="N24" s="42">
        <f t="shared" ref="N24" si="63">G24</f>
        <v>0</v>
      </c>
      <c r="O24" s="42">
        <f>SUM(K24:N24)</f>
        <v>100000</v>
      </c>
      <c r="P24" s="42">
        <f t="shared" ref="P24" si="64">O24/4</f>
        <v>25000</v>
      </c>
      <c r="R24" s="42">
        <f t="shared" si="52"/>
        <v>0</v>
      </c>
      <c r="S24" s="42">
        <f t="shared" si="53"/>
        <v>0</v>
      </c>
      <c r="T24" s="42">
        <f t="shared" si="54"/>
        <v>0</v>
      </c>
      <c r="U24" s="42">
        <f t="shared" si="55"/>
        <v>0</v>
      </c>
      <c r="V24" s="42">
        <f t="shared" si="56"/>
        <v>0</v>
      </c>
      <c r="X24" s="42">
        <f t="shared" ref="X24" si="65">O24</f>
        <v>100000</v>
      </c>
      <c r="Y24" s="42">
        <f t="shared" si="57"/>
        <v>0</v>
      </c>
      <c r="Z24" s="42">
        <f t="shared" si="58"/>
        <v>100000</v>
      </c>
      <c r="AA24" s="42" t="b">
        <f>EXACT(Z24,H24)</f>
        <v>1</v>
      </c>
      <c r="AC24" s="43"/>
      <c r="AD24" s="44"/>
      <c r="AE24" s="44"/>
      <c r="AF24" s="44"/>
      <c r="AH24" s="45"/>
      <c r="AJ24" s="71"/>
      <c r="AK24" s="71"/>
      <c r="AL24" s="71"/>
      <c r="AM24" s="71"/>
      <c r="AN24" s="71"/>
      <c r="AP24" s="71"/>
      <c r="AQ24" s="71"/>
      <c r="AR24" s="71"/>
      <c r="AS24" s="71"/>
      <c r="AT24" s="71"/>
      <c r="AV24" s="71"/>
      <c r="AW24" s="71"/>
      <c r="AX24" s="71"/>
      <c r="AY24" s="71"/>
      <c r="AZ24" s="71"/>
    </row>
    <row r="25" spans="2:52" s="31" customFormat="1" ht="15" hidden="1" customHeight="1" x14ac:dyDescent="0.25">
      <c r="B25" s="35" t="s">
        <v>39</v>
      </c>
      <c r="C25" s="103" t="s">
        <v>44</v>
      </c>
      <c r="D25" s="30"/>
      <c r="E25" s="30"/>
      <c r="F25" s="30"/>
      <c r="G25" s="30"/>
      <c r="H25" s="30">
        <f t="shared" si="42"/>
        <v>0</v>
      </c>
      <c r="I25" s="30">
        <f t="shared" si="40"/>
        <v>0</v>
      </c>
      <c r="K25" s="30"/>
      <c r="L25" s="30"/>
      <c r="M25" s="30"/>
      <c r="N25" s="30"/>
      <c r="O25" s="30">
        <f>SUM(K25:N25)</f>
        <v>0</v>
      </c>
      <c r="P25" s="30">
        <f>O25/4</f>
        <v>0</v>
      </c>
      <c r="R25" s="30">
        <f t="shared" si="52"/>
        <v>0</v>
      </c>
      <c r="S25" s="30">
        <f t="shared" si="53"/>
        <v>0</v>
      </c>
      <c r="T25" s="30">
        <f t="shared" si="54"/>
        <v>0</v>
      </c>
      <c r="U25" s="30">
        <f t="shared" si="55"/>
        <v>0</v>
      </c>
      <c r="V25" s="30">
        <f t="shared" si="56"/>
        <v>0</v>
      </c>
      <c r="X25" s="30">
        <f>O25</f>
        <v>0</v>
      </c>
      <c r="Y25" s="30">
        <f t="shared" si="57"/>
        <v>0</v>
      </c>
      <c r="Z25" s="30">
        <f t="shared" si="58"/>
        <v>0</v>
      </c>
      <c r="AA25" s="30" t="b">
        <f t="shared" ref="AA25:AA26" si="66">EXACT(Z25,H25)</f>
        <v>1</v>
      </c>
      <c r="AC25" s="32"/>
      <c r="AD25" s="33"/>
      <c r="AE25" s="33"/>
      <c r="AF25" s="33"/>
      <c r="AH25" s="34"/>
      <c r="AJ25" s="70"/>
      <c r="AK25" s="70"/>
      <c r="AL25" s="70"/>
      <c r="AM25" s="70"/>
      <c r="AN25" s="70"/>
      <c r="AP25" s="70"/>
      <c r="AQ25" s="70"/>
      <c r="AR25" s="70"/>
      <c r="AS25" s="70"/>
      <c r="AT25" s="70"/>
      <c r="AV25" s="70"/>
      <c r="AW25" s="70"/>
      <c r="AX25" s="70"/>
      <c r="AY25" s="70"/>
      <c r="AZ25" s="70"/>
    </row>
    <row r="26" spans="2:52" s="31" customFormat="1" ht="15" customHeight="1" x14ac:dyDescent="0.25">
      <c r="B26" s="35" t="s">
        <v>39</v>
      </c>
      <c r="C26" s="103" t="s">
        <v>45</v>
      </c>
      <c r="D26" s="30">
        <v>0</v>
      </c>
      <c r="E26" s="30">
        <v>0</v>
      </c>
      <c r="F26" s="30">
        <v>300000</v>
      </c>
      <c r="G26" s="30">
        <v>100000</v>
      </c>
      <c r="H26" s="30">
        <f t="shared" si="42"/>
        <v>400000</v>
      </c>
      <c r="I26" s="30">
        <f t="shared" si="40"/>
        <v>100000</v>
      </c>
      <c r="K26" s="30">
        <v>0</v>
      </c>
      <c r="L26" s="30">
        <v>0</v>
      </c>
      <c r="M26" s="30">
        <v>290000</v>
      </c>
      <c r="N26" s="30">
        <v>95000</v>
      </c>
      <c r="O26" s="30">
        <f t="shared" ref="O26:O27" si="67">SUM(K26:N26)</f>
        <v>385000</v>
      </c>
      <c r="P26" s="30">
        <f>O26/4</f>
        <v>96250</v>
      </c>
      <c r="R26" s="30">
        <f t="shared" si="52"/>
        <v>0</v>
      </c>
      <c r="S26" s="30">
        <f t="shared" si="53"/>
        <v>0</v>
      </c>
      <c r="T26" s="30">
        <f t="shared" si="54"/>
        <v>10000</v>
      </c>
      <c r="U26" s="30">
        <f t="shared" si="55"/>
        <v>5000</v>
      </c>
      <c r="V26" s="30">
        <f t="shared" si="56"/>
        <v>15000</v>
      </c>
      <c r="X26" s="30">
        <f t="shared" ref="X26" si="68">O26</f>
        <v>385000</v>
      </c>
      <c r="Y26" s="30">
        <f t="shared" si="57"/>
        <v>15000</v>
      </c>
      <c r="Z26" s="30">
        <f t="shared" si="58"/>
        <v>400000</v>
      </c>
      <c r="AA26" s="30" t="b">
        <f t="shared" si="66"/>
        <v>1</v>
      </c>
      <c r="AC26" s="32"/>
      <c r="AD26" s="33"/>
      <c r="AE26" s="33"/>
      <c r="AF26" s="33"/>
      <c r="AH26" s="34"/>
      <c r="AJ26" s="70"/>
      <c r="AK26" s="70"/>
      <c r="AL26" s="70"/>
      <c r="AM26" s="70"/>
      <c r="AN26" s="70"/>
      <c r="AP26" s="70"/>
      <c r="AQ26" s="70"/>
      <c r="AR26" s="70"/>
      <c r="AS26" s="70"/>
      <c r="AT26" s="70"/>
      <c r="AV26" s="70"/>
      <c r="AW26" s="70"/>
      <c r="AX26" s="70"/>
      <c r="AY26" s="70"/>
      <c r="AZ26" s="70"/>
    </row>
    <row r="27" spans="2:52" s="31" customFormat="1" ht="15" hidden="1" customHeight="1" x14ac:dyDescent="0.25">
      <c r="B27" s="35" t="s">
        <v>39</v>
      </c>
      <c r="C27" s="103" t="s">
        <v>46</v>
      </c>
      <c r="D27" s="30"/>
      <c r="E27" s="30"/>
      <c r="F27" s="30"/>
      <c r="G27" s="30"/>
      <c r="H27" s="30">
        <f t="shared" si="42"/>
        <v>0</v>
      </c>
      <c r="I27" s="30">
        <f t="shared" si="3"/>
        <v>0</v>
      </c>
      <c r="K27" s="30"/>
      <c r="L27" s="30"/>
      <c r="M27" s="30"/>
      <c r="N27" s="30"/>
      <c r="O27" s="30">
        <f t="shared" si="67"/>
        <v>0</v>
      </c>
      <c r="P27" s="30">
        <f t="shared" si="4"/>
        <v>0</v>
      </c>
      <c r="R27" s="30">
        <f t="shared" si="41"/>
        <v>0</v>
      </c>
      <c r="S27" s="30">
        <f t="shared" si="41"/>
        <v>0</v>
      </c>
      <c r="T27" s="30">
        <f t="shared" si="41"/>
        <v>0</v>
      </c>
      <c r="U27" s="30">
        <f t="shared" si="41"/>
        <v>0</v>
      </c>
      <c r="V27" s="30">
        <f t="shared" si="5"/>
        <v>0</v>
      </c>
      <c r="X27" s="30">
        <f t="shared" si="6"/>
        <v>0</v>
      </c>
      <c r="Y27" s="30">
        <f t="shared" si="7"/>
        <v>0</v>
      </c>
      <c r="Z27" s="30">
        <f t="shared" si="8"/>
        <v>0</v>
      </c>
      <c r="AA27" s="30" t="b">
        <f t="shared" si="9"/>
        <v>1</v>
      </c>
      <c r="AC27" s="32"/>
      <c r="AD27" s="33"/>
      <c r="AE27" s="33"/>
      <c r="AF27" s="33"/>
      <c r="AH27" s="34"/>
      <c r="AJ27" s="70"/>
      <c r="AK27" s="70"/>
      <c r="AL27" s="70"/>
      <c r="AM27" s="70"/>
      <c r="AN27" s="70"/>
      <c r="AP27" s="70"/>
      <c r="AQ27" s="70"/>
      <c r="AR27" s="70"/>
      <c r="AS27" s="70"/>
      <c r="AT27" s="70"/>
      <c r="AV27" s="70"/>
      <c r="AW27" s="70"/>
      <c r="AX27" s="70"/>
      <c r="AY27" s="70"/>
      <c r="AZ27" s="70"/>
    </row>
    <row r="28" spans="2:52" s="31" customFormat="1" ht="15" customHeight="1" x14ac:dyDescent="0.25">
      <c r="B28" s="35" t="s">
        <v>39</v>
      </c>
      <c r="C28" s="36" t="s">
        <v>47</v>
      </c>
      <c r="D28" s="37">
        <f>SUM(D29:D34)</f>
        <v>827272.72727272729</v>
      </c>
      <c r="E28" s="37">
        <f>SUM(E29:E34)</f>
        <v>1357575.7575757576</v>
      </c>
      <c r="F28" s="37">
        <f>SUM(F29:F34)</f>
        <v>1307575.7575757576</v>
      </c>
      <c r="G28" s="37">
        <f>SUM(G29:G34)</f>
        <v>1157575.7575757576</v>
      </c>
      <c r="H28" s="37">
        <f>SUM(H29:H34)</f>
        <v>4650000</v>
      </c>
      <c r="I28" s="37">
        <f t="shared" si="3"/>
        <v>1162500</v>
      </c>
      <c r="K28" s="37">
        <f>SUM(K29:K34)</f>
        <v>820000</v>
      </c>
      <c r="L28" s="37">
        <f>SUM(L29:L34)</f>
        <v>1360000</v>
      </c>
      <c r="M28" s="37">
        <f>SUM(M29:M34)</f>
        <v>1305000</v>
      </c>
      <c r="N28" s="37">
        <f>SUM(N29:N34)</f>
        <v>1165000</v>
      </c>
      <c r="O28" s="37">
        <f>SUM(O29:O34)</f>
        <v>4650000</v>
      </c>
      <c r="P28" s="37">
        <f t="shared" si="4"/>
        <v>1162500</v>
      </c>
      <c r="R28" s="37">
        <f>SUM(R29:R31)</f>
        <v>7272.7272727272648</v>
      </c>
      <c r="S28" s="37">
        <f>SUM(S29:S34)</f>
        <v>-2424.2424242423731</v>
      </c>
      <c r="T28" s="37">
        <f>SUM(T29:T34)</f>
        <v>2575.7575757576269</v>
      </c>
      <c r="U28" s="37">
        <f>SUM(U29:U34)</f>
        <v>-7424.2424242423876</v>
      </c>
      <c r="V28" s="37">
        <f>SUM(V29:V34)</f>
        <v>1.3096723705530167E-10</v>
      </c>
      <c r="X28" s="37">
        <f t="shared" si="6"/>
        <v>4650000</v>
      </c>
      <c r="Y28" s="37">
        <f t="shared" si="7"/>
        <v>1.3096723705530167E-10</v>
      </c>
      <c r="Z28" s="37">
        <f t="shared" si="8"/>
        <v>4650000</v>
      </c>
      <c r="AA28" s="37" t="b">
        <f t="shared" si="9"/>
        <v>1</v>
      </c>
      <c r="AC28" s="38">
        <v>0.04</v>
      </c>
      <c r="AD28" s="39">
        <f>H28/$AC28</f>
        <v>116250000</v>
      </c>
      <c r="AE28" s="39">
        <f>O28/$AC28</f>
        <v>116250000</v>
      </c>
      <c r="AF28" s="39">
        <f>AE28-AD28</f>
        <v>0</v>
      </c>
      <c r="AH28" s="40">
        <v>34.57</v>
      </c>
      <c r="AJ28" s="39">
        <f>D28/$AH28</f>
        <v>23930.365266784127</v>
      </c>
      <c r="AK28" s="39">
        <f>E28/$AH28</f>
        <v>39270.343001902154</v>
      </c>
      <c r="AL28" s="39">
        <f>F28/$AH28</f>
        <v>37824.002244019597</v>
      </c>
      <c r="AM28" s="39">
        <f>G28/$AH28</f>
        <v>33484.979970371925</v>
      </c>
      <c r="AN28" s="39">
        <f>SUM(AJ28:AM28)</f>
        <v>134509.69048307781</v>
      </c>
      <c r="AP28" s="39">
        <f>K28/$AH28</f>
        <v>23719.988429273937</v>
      </c>
      <c r="AQ28" s="39">
        <f>L28/$AH28</f>
        <v>39340.468614405552</v>
      </c>
      <c r="AR28" s="39">
        <f>M28/$AH28</f>
        <v>37749.493780734738</v>
      </c>
      <c r="AS28" s="39">
        <f>N28/$AH28</f>
        <v>33699.73965866358</v>
      </c>
      <c r="AT28" s="39">
        <f>SUM(AP28:AS28)</f>
        <v>134509.69048307781</v>
      </c>
      <c r="AV28" s="39">
        <f>AP28-AJ28</f>
        <v>-210.37683751018994</v>
      </c>
      <c r="AW28" s="39">
        <f>AQ28-AK28</f>
        <v>70.125612503397861</v>
      </c>
      <c r="AX28" s="39">
        <f>AR28-AL28</f>
        <v>-74.508463284859317</v>
      </c>
      <c r="AY28" s="39">
        <f>AS28-AM28</f>
        <v>214.75968829165504</v>
      </c>
      <c r="AZ28" s="39">
        <f>AT28-AN28</f>
        <v>0</v>
      </c>
    </row>
    <row r="29" spans="2:52" s="31" customFormat="1" ht="15" customHeight="1" x14ac:dyDescent="0.25">
      <c r="B29" s="35" t="s">
        <v>39</v>
      </c>
      <c r="C29" s="29" t="s">
        <v>48</v>
      </c>
      <c r="D29" s="30">
        <v>90909.090909090912</v>
      </c>
      <c r="E29" s="30">
        <v>136363.63636363635</v>
      </c>
      <c r="F29" s="30">
        <v>136363.63636363635</v>
      </c>
      <c r="G29" s="30">
        <v>136363.63636363635</v>
      </c>
      <c r="H29" s="30">
        <f t="shared" si="10"/>
        <v>500000</v>
      </c>
      <c r="I29" s="30">
        <f t="shared" si="3"/>
        <v>125000</v>
      </c>
      <c r="K29" s="30">
        <v>85000</v>
      </c>
      <c r="L29" s="30">
        <v>120000</v>
      </c>
      <c r="M29" s="30">
        <v>120000</v>
      </c>
      <c r="N29" s="30">
        <v>120000</v>
      </c>
      <c r="O29" s="30">
        <f>SUM(K29:N29)</f>
        <v>445000</v>
      </c>
      <c r="P29" s="30">
        <f t="shared" si="4"/>
        <v>111250</v>
      </c>
      <c r="R29" s="30">
        <f t="shared" ref="R29:R31" si="69">D29-K29</f>
        <v>5909.0909090909117</v>
      </c>
      <c r="S29" s="30">
        <f t="shared" ref="S29:S31" si="70">E29-L29</f>
        <v>16363.636363636353</v>
      </c>
      <c r="T29" s="30">
        <f t="shared" ref="T29:T31" si="71">F29-M29</f>
        <v>16363.636363636353</v>
      </c>
      <c r="U29" s="30">
        <f t="shared" ref="U29:U31" si="72">G29-N29</f>
        <v>16363.636363636353</v>
      </c>
      <c r="V29" s="30">
        <f t="shared" ref="V29:V31" si="73">SUM(R29:U29)</f>
        <v>54999.999999999971</v>
      </c>
      <c r="X29" s="30">
        <f t="shared" si="6"/>
        <v>445000</v>
      </c>
      <c r="Y29" s="30">
        <f t="shared" si="7"/>
        <v>54999.999999999971</v>
      </c>
      <c r="Z29" s="30">
        <f t="shared" si="8"/>
        <v>500000</v>
      </c>
      <c r="AA29" s="30" t="b">
        <f t="shared" si="9"/>
        <v>1</v>
      </c>
      <c r="AC29" s="32"/>
      <c r="AD29" s="33"/>
      <c r="AE29" s="33"/>
      <c r="AF29" s="33"/>
      <c r="AH29" s="34"/>
      <c r="AJ29" s="70"/>
      <c r="AK29" s="70"/>
      <c r="AL29" s="70"/>
      <c r="AM29" s="70"/>
      <c r="AN29" s="70"/>
      <c r="AP29" s="70"/>
      <c r="AQ29" s="70"/>
      <c r="AR29" s="70"/>
      <c r="AS29" s="70"/>
      <c r="AT29" s="70"/>
      <c r="AV29" s="70"/>
      <c r="AW29" s="70"/>
      <c r="AX29" s="70"/>
      <c r="AY29" s="70"/>
      <c r="AZ29" s="70"/>
    </row>
    <row r="30" spans="2:52" s="31" customFormat="1" ht="15" customHeight="1" x14ac:dyDescent="0.25">
      <c r="B30" s="35" t="s">
        <v>39</v>
      </c>
      <c r="C30" s="29" t="s">
        <v>49</v>
      </c>
      <c r="D30" s="30">
        <v>100000</v>
      </c>
      <c r="E30" s="30">
        <v>266666.66666666669</v>
      </c>
      <c r="F30" s="30">
        <v>216666.66666666669</v>
      </c>
      <c r="G30" s="30">
        <v>66666.666666666672</v>
      </c>
      <c r="H30" s="30">
        <f>SUM(D30:G30)</f>
        <v>650000</v>
      </c>
      <c r="I30" s="30">
        <f t="shared" si="3"/>
        <v>162500</v>
      </c>
      <c r="K30" s="30">
        <v>90000</v>
      </c>
      <c r="L30" s="30">
        <v>260000</v>
      </c>
      <c r="M30" s="30">
        <v>205000</v>
      </c>
      <c r="N30" s="30">
        <v>65000</v>
      </c>
      <c r="O30" s="30">
        <f>SUM(K30:N30)</f>
        <v>620000</v>
      </c>
      <c r="P30" s="30">
        <f t="shared" si="4"/>
        <v>155000</v>
      </c>
      <c r="R30" s="30">
        <f t="shared" si="69"/>
        <v>10000</v>
      </c>
      <c r="S30" s="30">
        <f t="shared" si="70"/>
        <v>6666.6666666666861</v>
      </c>
      <c r="T30" s="30">
        <f t="shared" si="71"/>
        <v>11666.666666666686</v>
      </c>
      <c r="U30" s="30">
        <f t="shared" si="72"/>
        <v>1666.6666666666715</v>
      </c>
      <c r="V30" s="30">
        <f t="shared" si="73"/>
        <v>30000.000000000044</v>
      </c>
      <c r="X30" s="30">
        <f t="shared" si="6"/>
        <v>620000</v>
      </c>
      <c r="Y30" s="30">
        <f t="shared" si="7"/>
        <v>30000.000000000044</v>
      </c>
      <c r="Z30" s="30">
        <f t="shared" si="8"/>
        <v>650000</v>
      </c>
      <c r="AA30" s="118" t="b">
        <f t="shared" si="9"/>
        <v>1</v>
      </c>
      <c r="AC30" s="32"/>
      <c r="AD30" s="33"/>
      <c r="AE30" s="33"/>
      <c r="AF30" s="33"/>
      <c r="AH30" s="34"/>
      <c r="AJ30" s="70"/>
      <c r="AK30" s="70"/>
      <c r="AL30" s="70"/>
      <c r="AM30" s="70"/>
      <c r="AN30" s="70"/>
      <c r="AP30" s="70"/>
      <c r="AQ30" s="70"/>
      <c r="AR30" s="70"/>
      <c r="AS30" s="70"/>
      <c r="AT30" s="70"/>
      <c r="AV30" s="70"/>
      <c r="AW30" s="70"/>
      <c r="AX30" s="70"/>
      <c r="AY30" s="70"/>
      <c r="AZ30" s="70"/>
    </row>
    <row r="31" spans="2:52" s="31" customFormat="1" ht="15" customHeight="1" x14ac:dyDescent="0.25">
      <c r="B31" s="35" t="s">
        <v>39</v>
      </c>
      <c r="C31" s="29" t="s">
        <v>50</v>
      </c>
      <c r="D31" s="30">
        <v>636363.63636363635</v>
      </c>
      <c r="E31" s="30">
        <v>954545.45454545459</v>
      </c>
      <c r="F31" s="30">
        <v>954545.45454545459</v>
      </c>
      <c r="G31" s="30">
        <v>954545.45454545459</v>
      </c>
      <c r="H31" s="30">
        <f>SUM(D31:G31)</f>
        <v>3500000</v>
      </c>
      <c r="I31" s="30">
        <f t="shared" si="3"/>
        <v>875000</v>
      </c>
      <c r="K31" s="30">
        <v>645000</v>
      </c>
      <c r="L31" s="30">
        <v>980000</v>
      </c>
      <c r="M31" s="30">
        <v>980000</v>
      </c>
      <c r="N31" s="30">
        <v>980000</v>
      </c>
      <c r="O31" s="30">
        <f>SUM(K31:N31)</f>
        <v>3585000</v>
      </c>
      <c r="P31" s="30">
        <f t="shared" si="4"/>
        <v>896250</v>
      </c>
      <c r="R31" s="30">
        <f t="shared" si="69"/>
        <v>-8636.3636363636469</v>
      </c>
      <c r="S31" s="30">
        <f t="shared" si="70"/>
        <v>-25454.545454545412</v>
      </c>
      <c r="T31" s="30">
        <f t="shared" si="71"/>
        <v>-25454.545454545412</v>
      </c>
      <c r="U31" s="30">
        <f t="shared" si="72"/>
        <v>-25454.545454545412</v>
      </c>
      <c r="V31" s="30">
        <f t="shared" si="73"/>
        <v>-84999.999999999884</v>
      </c>
      <c r="X31" s="30">
        <f t="shared" si="6"/>
        <v>3585000</v>
      </c>
      <c r="Y31" s="30">
        <f t="shared" si="7"/>
        <v>-84999.999999999884</v>
      </c>
      <c r="Z31" s="30">
        <f t="shared" si="8"/>
        <v>3500000</v>
      </c>
      <c r="AA31" s="30" t="b">
        <f t="shared" si="9"/>
        <v>1</v>
      </c>
      <c r="AC31" s="32"/>
      <c r="AD31" s="33"/>
      <c r="AE31" s="33"/>
      <c r="AF31" s="33"/>
      <c r="AH31" s="34"/>
      <c r="AJ31" s="70"/>
      <c r="AK31" s="70"/>
      <c r="AL31" s="70"/>
      <c r="AM31" s="70"/>
      <c r="AN31" s="70"/>
      <c r="AP31" s="70"/>
      <c r="AQ31" s="70"/>
      <c r="AR31" s="70"/>
      <c r="AS31" s="70"/>
      <c r="AT31" s="70"/>
      <c r="AV31" s="70"/>
      <c r="AW31" s="70"/>
      <c r="AX31" s="70"/>
      <c r="AY31" s="70"/>
      <c r="AZ31" s="70"/>
    </row>
    <row r="32" spans="2:52" s="31" customFormat="1" ht="15" hidden="1" customHeight="1" x14ac:dyDescent="0.25">
      <c r="B32" s="28" t="s">
        <v>25</v>
      </c>
      <c r="C32" s="41" t="s">
        <v>51</v>
      </c>
      <c r="D32" s="42"/>
      <c r="E32" s="42"/>
      <c r="F32" s="42"/>
      <c r="G32" s="42"/>
      <c r="H32" s="42">
        <f t="shared" si="10"/>
        <v>0</v>
      </c>
      <c r="I32" s="42">
        <f t="shared" si="3"/>
        <v>0</v>
      </c>
      <c r="K32" s="42"/>
      <c r="L32" s="42"/>
      <c r="M32" s="42"/>
      <c r="N32" s="42"/>
      <c r="O32" s="42">
        <f t="shared" ref="O32:O34" si="74">H32</f>
        <v>0</v>
      </c>
      <c r="P32" s="42">
        <f t="shared" si="4"/>
        <v>0</v>
      </c>
      <c r="R32" s="42">
        <f t="shared" ref="R32:R34" si="75">D32-K32</f>
        <v>0</v>
      </c>
      <c r="S32" s="42">
        <f t="shared" ref="S32:S34" si="76">E32-L32</f>
        <v>0</v>
      </c>
      <c r="T32" s="42">
        <f t="shared" ref="T32:T34" si="77">F32-M32</f>
        <v>0</v>
      </c>
      <c r="U32" s="42">
        <f t="shared" ref="U32:U34" si="78">G32-N32</f>
        <v>0</v>
      </c>
      <c r="V32" s="42">
        <f t="shared" si="5"/>
        <v>0</v>
      </c>
      <c r="X32" s="42">
        <f t="shared" si="6"/>
        <v>0</v>
      </c>
      <c r="Y32" s="42">
        <f t="shared" si="7"/>
        <v>0</v>
      </c>
      <c r="Z32" s="42">
        <f t="shared" si="8"/>
        <v>0</v>
      </c>
      <c r="AA32" s="42" t="b">
        <f t="shared" si="9"/>
        <v>1</v>
      </c>
      <c r="AC32" s="43"/>
      <c r="AD32" s="44"/>
      <c r="AE32" s="44"/>
      <c r="AF32" s="44"/>
      <c r="AH32" s="45"/>
      <c r="AJ32" s="71"/>
      <c r="AK32" s="71"/>
      <c r="AL32" s="71"/>
      <c r="AM32" s="71"/>
      <c r="AN32" s="71"/>
      <c r="AP32" s="71"/>
      <c r="AQ32" s="71"/>
      <c r="AR32" s="71"/>
      <c r="AS32" s="71"/>
      <c r="AT32" s="71"/>
      <c r="AV32" s="71"/>
      <c r="AW32" s="71"/>
      <c r="AX32" s="71"/>
      <c r="AY32" s="71"/>
      <c r="AZ32" s="71"/>
    </row>
    <row r="33" spans="2:52" s="31" customFormat="1" ht="15" hidden="1" customHeight="1" x14ac:dyDescent="0.25">
      <c r="B33" s="28" t="s">
        <v>25</v>
      </c>
      <c r="C33" s="41" t="s">
        <v>52</v>
      </c>
      <c r="D33" s="42"/>
      <c r="E33" s="42"/>
      <c r="F33" s="42"/>
      <c r="G33" s="42"/>
      <c r="H33" s="42">
        <f t="shared" si="10"/>
        <v>0</v>
      </c>
      <c r="I33" s="42">
        <f t="shared" si="3"/>
        <v>0</v>
      </c>
      <c r="K33" s="42"/>
      <c r="L33" s="42"/>
      <c r="M33" s="42"/>
      <c r="N33" s="42"/>
      <c r="O33" s="42">
        <f t="shared" si="74"/>
        <v>0</v>
      </c>
      <c r="P33" s="42">
        <f t="shared" si="4"/>
        <v>0</v>
      </c>
      <c r="R33" s="42">
        <f t="shared" si="75"/>
        <v>0</v>
      </c>
      <c r="S33" s="42">
        <f t="shared" si="76"/>
        <v>0</v>
      </c>
      <c r="T33" s="42">
        <f t="shared" si="77"/>
        <v>0</v>
      </c>
      <c r="U33" s="42">
        <f t="shared" si="78"/>
        <v>0</v>
      </c>
      <c r="V33" s="42">
        <f t="shared" si="5"/>
        <v>0</v>
      </c>
      <c r="X33" s="42">
        <f t="shared" si="6"/>
        <v>0</v>
      </c>
      <c r="Y33" s="42">
        <f t="shared" si="7"/>
        <v>0</v>
      </c>
      <c r="Z33" s="42">
        <f t="shared" si="8"/>
        <v>0</v>
      </c>
      <c r="AA33" s="42" t="b">
        <f t="shared" si="9"/>
        <v>1</v>
      </c>
      <c r="AC33" s="43"/>
      <c r="AD33" s="44"/>
      <c r="AE33" s="44"/>
      <c r="AF33" s="44"/>
      <c r="AH33" s="45"/>
      <c r="AJ33" s="71"/>
      <c r="AK33" s="71"/>
      <c r="AL33" s="71"/>
      <c r="AM33" s="71"/>
      <c r="AN33" s="71"/>
      <c r="AP33" s="71"/>
      <c r="AQ33" s="71"/>
      <c r="AR33" s="71"/>
      <c r="AS33" s="71"/>
      <c r="AT33" s="71"/>
      <c r="AV33" s="71"/>
      <c r="AW33" s="71"/>
      <c r="AX33" s="71"/>
      <c r="AY33" s="71"/>
      <c r="AZ33" s="71"/>
    </row>
    <row r="34" spans="2:52" s="31" customFormat="1" ht="15" hidden="1" customHeight="1" x14ac:dyDescent="0.25">
      <c r="B34" s="28" t="s">
        <v>25</v>
      </c>
      <c r="C34" s="41" t="s">
        <v>53</v>
      </c>
      <c r="D34" s="42"/>
      <c r="E34" s="42"/>
      <c r="F34" s="42"/>
      <c r="G34" s="42"/>
      <c r="H34" s="42">
        <f t="shared" si="10"/>
        <v>0</v>
      </c>
      <c r="I34" s="42">
        <f t="shared" si="3"/>
        <v>0</v>
      </c>
      <c r="K34" s="42"/>
      <c r="L34" s="42"/>
      <c r="M34" s="42"/>
      <c r="N34" s="42"/>
      <c r="O34" s="42">
        <f t="shared" si="74"/>
        <v>0</v>
      </c>
      <c r="P34" s="42">
        <f t="shared" si="4"/>
        <v>0</v>
      </c>
      <c r="R34" s="42">
        <f t="shared" si="75"/>
        <v>0</v>
      </c>
      <c r="S34" s="42">
        <f t="shared" si="76"/>
        <v>0</v>
      </c>
      <c r="T34" s="42">
        <f t="shared" si="77"/>
        <v>0</v>
      </c>
      <c r="U34" s="42">
        <f t="shared" si="78"/>
        <v>0</v>
      </c>
      <c r="V34" s="42">
        <f t="shared" si="5"/>
        <v>0</v>
      </c>
      <c r="X34" s="42">
        <f t="shared" si="6"/>
        <v>0</v>
      </c>
      <c r="Y34" s="42">
        <f t="shared" si="7"/>
        <v>0</v>
      </c>
      <c r="Z34" s="42">
        <f t="shared" si="8"/>
        <v>0</v>
      </c>
      <c r="AA34" s="42" t="b">
        <f t="shared" si="9"/>
        <v>1</v>
      </c>
      <c r="AC34" s="43"/>
      <c r="AD34" s="44"/>
      <c r="AE34" s="44"/>
      <c r="AF34" s="44"/>
      <c r="AH34" s="45"/>
      <c r="AJ34" s="71"/>
      <c r="AK34" s="71"/>
      <c r="AL34" s="71"/>
      <c r="AM34" s="71"/>
      <c r="AN34" s="71"/>
      <c r="AP34" s="71"/>
      <c r="AQ34" s="71"/>
      <c r="AR34" s="71"/>
      <c r="AS34" s="71"/>
      <c r="AT34" s="71"/>
      <c r="AV34" s="71"/>
      <c r="AW34" s="71"/>
      <c r="AX34" s="71"/>
      <c r="AY34" s="71"/>
      <c r="AZ34" s="71"/>
    </row>
    <row r="35" spans="2:52" s="31" customFormat="1" ht="15" customHeight="1" x14ac:dyDescent="0.25">
      <c r="B35" s="35" t="s">
        <v>39</v>
      </c>
      <c r="C35" s="36" t="s">
        <v>54</v>
      </c>
      <c r="D35" s="37">
        <f>SUM(D36:D43)</f>
        <v>520068</v>
      </c>
      <c r="E35" s="37">
        <f>SUM(E36:E43)</f>
        <v>780102</v>
      </c>
      <c r="F35" s="37">
        <f>SUM(F36:F43)</f>
        <v>780102</v>
      </c>
      <c r="G35" s="37">
        <f>SUM(G36:G43)</f>
        <v>780102</v>
      </c>
      <c r="H35" s="37">
        <f>SUM(H36:H43)</f>
        <v>2860374</v>
      </c>
      <c r="I35" s="37">
        <f t="shared" si="3"/>
        <v>715093.5</v>
      </c>
      <c r="K35" s="37">
        <f>SUM(K36:K43)</f>
        <v>515000</v>
      </c>
      <c r="L35" s="37">
        <f>SUM(L36:L43)</f>
        <v>750000</v>
      </c>
      <c r="M35" s="37">
        <f>SUM(M36:M43)</f>
        <v>750000</v>
      </c>
      <c r="N35" s="37">
        <f>SUM(N36:N43)</f>
        <v>750000</v>
      </c>
      <c r="O35" s="37">
        <f>SUM(O36:O43)</f>
        <v>2765000</v>
      </c>
      <c r="P35" s="37">
        <f t="shared" si="4"/>
        <v>691250</v>
      </c>
      <c r="R35" s="37">
        <f>SUM(R36:R43)</f>
        <v>5068</v>
      </c>
      <c r="S35" s="37">
        <f>SUM(S36:S43)</f>
        <v>30102</v>
      </c>
      <c r="T35" s="37">
        <f>SUM(T36:T43)</f>
        <v>30102</v>
      </c>
      <c r="U35" s="37">
        <f>SUM(U36:U43)</f>
        <v>30102</v>
      </c>
      <c r="V35" s="37">
        <f>SUM(V36:V43)</f>
        <v>95374</v>
      </c>
      <c r="X35" s="37">
        <f t="shared" si="6"/>
        <v>2765000</v>
      </c>
      <c r="Y35" s="37">
        <f t="shared" si="7"/>
        <v>95374</v>
      </c>
      <c r="Z35" s="37">
        <f t="shared" si="8"/>
        <v>2860374</v>
      </c>
      <c r="AA35" s="37" t="b">
        <f t="shared" si="9"/>
        <v>1</v>
      </c>
      <c r="AC35" s="38">
        <v>0.04</v>
      </c>
      <c r="AD35" s="39">
        <f>H35/$AC35</f>
        <v>71509350</v>
      </c>
      <c r="AE35" s="39">
        <f>O35/$AC35</f>
        <v>69125000</v>
      </c>
      <c r="AF35" s="39">
        <f>AE35-AD35</f>
        <v>-2384350</v>
      </c>
      <c r="AH35" s="40">
        <v>34.57</v>
      </c>
      <c r="AJ35" s="39">
        <f>D35/$AH35</f>
        <v>15043.910905409315</v>
      </c>
      <c r="AK35" s="39">
        <f>E35/$AH35</f>
        <v>22565.86635811397</v>
      </c>
      <c r="AL35" s="39">
        <f>F35/$AH35</f>
        <v>22565.86635811397</v>
      </c>
      <c r="AM35" s="39">
        <f>G35/$AH35</f>
        <v>22565.86635811397</v>
      </c>
      <c r="AN35" s="39">
        <f>SUM(AJ35:AM35)</f>
        <v>82741.509979751223</v>
      </c>
      <c r="AP35" s="39">
        <f>K35/$AH35</f>
        <v>14897.309806190338</v>
      </c>
      <c r="AQ35" s="39">
        <f>L35/$AH35</f>
        <v>21695.111368238358</v>
      </c>
      <c r="AR35" s="39">
        <f>M35/$AH35</f>
        <v>21695.111368238358</v>
      </c>
      <c r="AS35" s="39">
        <f>N35/$AH35</f>
        <v>21695.111368238358</v>
      </c>
      <c r="AT35" s="39">
        <f>SUM(AP35:AS35)</f>
        <v>79982.643910905404</v>
      </c>
      <c r="AV35" s="39">
        <f>AP35-AJ35</f>
        <v>-146.60109921897674</v>
      </c>
      <c r="AW35" s="39">
        <f>AQ35-AK35</f>
        <v>-870.7549898756115</v>
      </c>
      <c r="AX35" s="39">
        <f>AR35-AL35</f>
        <v>-870.7549898756115</v>
      </c>
      <c r="AY35" s="39">
        <f>AS35-AM35</f>
        <v>-870.7549898756115</v>
      </c>
      <c r="AZ35" s="39">
        <f>AT35-AN35</f>
        <v>-2758.8660688458185</v>
      </c>
    </row>
    <row r="36" spans="2:52" s="31" customFormat="1" ht="15" hidden="1" customHeight="1" x14ac:dyDescent="0.25">
      <c r="B36" s="35" t="s">
        <v>39</v>
      </c>
      <c r="C36" s="29" t="s">
        <v>55</v>
      </c>
      <c r="D36" s="30"/>
      <c r="E36" s="30"/>
      <c r="F36" s="30"/>
      <c r="G36" s="30"/>
      <c r="H36" s="30">
        <f t="shared" si="10"/>
        <v>0</v>
      </c>
      <c r="I36" s="30">
        <f t="shared" si="3"/>
        <v>0</v>
      </c>
      <c r="K36" s="30"/>
      <c r="L36" s="30"/>
      <c r="M36" s="30"/>
      <c r="N36" s="30"/>
      <c r="O36" s="30">
        <f>SUM(K36:N36)</f>
        <v>0</v>
      </c>
      <c r="P36" s="30">
        <f t="shared" si="4"/>
        <v>0</v>
      </c>
      <c r="R36" s="30">
        <f t="shared" ref="R36:R43" si="79">D36-K36</f>
        <v>0</v>
      </c>
      <c r="S36" s="30">
        <f t="shared" ref="S36:S43" si="80">E36-L36</f>
        <v>0</v>
      </c>
      <c r="T36" s="30">
        <f t="shared" ref="T36:T43" si="81">F36-M36</f>
        <v>0</v>
      </c>
      <c r="U36" s="30">
        <f t="shared" ref="U36:U43" si="82">G36-N36</f>
        <v>0</v>
      </c>
      <c r="V36" s="30">
        <f t="shared" si="5"/>
        <v>0</v>
      </c>
      <c r="X36" s="30">
        <f t="shared" si="6"/>
        <v>0</v>
      </c>
      <c r="Y36" s="30">
        <f t="shared" si="7"/>
        <v>0</v>
      </c>
      <c r="Z36" s="30">
        <f t="shared" si="8"/>
        <v>0</v>
      </c>
      <c r="AA36" s="30" t="b">
        <f t="shared" si="9"/>
        <v>1</v>
      </c>
      <c r="AC36" s="32"/>
      <c r="AD36" s="33"/>
      <c r="AE36" s="33"/>
      <c r="AF36" s="33"/>
      <c r="AH36" s="46"/>
      <c r="AJ36" s="72"/>
      <c r="AK36" s="72"/>
      <c r="AL36" s="72"/>
      <c r="AM36" s="72"/>
      <c r="AN36" s="72"/>
      <c r="AP36" s="72"/>
      <c r="AQ36" s="72"/>
      <c r="AR36" s="72"/>
      <c r="AS36" s="72"/>
      <c r="AT36" s="72"/>
      <c r="AV36" s="72"/>
      <c r="AW36" s="72"/>
      <c r="AX36" s="72"/>
      <c r="AY36" s="72"/>
      <c r="AZ36" s="72"/>
    </row>
    <row r="37" spans="2:52" s="31" customFormat="1" ht="15" customHeight="1" thickBot="1" x14ac:dyDescent="0.3">
      <c r="B37" s="35" t="s">
        <v>39</v>
      </c>
      <c r="C37" s="29" t="s">
        <v>56</v>
      </c>
      <c r="D37" s="30">
        <v>520068</v>
      </c>
      <c r="E37" s="30">
        <v>780102</v>
      </c>
      <c r="F37" s="30">
        <v>780102</v>
      </c>
      <c r="G37" s="30">
        <v>780102</v>
      </c>
      <c r="H37" s="30">
        <f t="shared" ref="H37" si="83">SUM(D37:G37)</f>
        <v>2860374</v>
      </c>
      <c r="I37" s="30">
        <f t="shared" ref="I37" si="84">H37/4</f>
        <v>715093.5</v>
      </c>
      <c r="K37" s="30">
        <v>515000</v>
      </c>
      <c r="L37" s="30">
        <v>750000</v>
      </c>
      <c r="M37" s="30">
        <v>750000</v>
      </c>
      <c r="N37" s="30">
        <v>750000</v>
      </c>
      <c r="O37" s="30">
        <f>SUM(K37:N37)</f>
        <v>2765000</v>
      </c>
      <c r="P37" s="30">
        <f t="shared" si="4"/>
        <v>691250</v>
      </c>
      <c r="R37" s="30">
        <f t="shared" ref="R37" si="85">D37-K37</f>
        <v>5068</v>
      </c>
      <c r="S37" s="30">
        <f t="shared" ref="S37" si="86">E37-L37</f>
        <v>30102</v>
      </c>
      <c r="T37" s="30">
        <f t="shared" ref="T37" si="87">F37-M37</f>
        <v>30102</v>
      </c>
      <c r="U37" s="30">
        <f t="shared" ref="U37" si="88">G37-N37</f>
        <v>30102</v>
      </c>
      <c r="V37" s="30">
        <f t="shared" ref="V37" si="89">SUM(R37:U37)</f>
        <v>95374</v>
      </c>
      <c r="X37" s="30">
        <f t="shared" si="6"/>
        <v>2765000</v>
      </c>
      <c r="Y37" s="30">
        <f t="shared" si="7"/>
        <v>95374</v>
      </c>
      <c r="Z37" s="30">
        <f t="shared" si="8"/>
        <v>2860374</v>
      </c>
      <c r="AA37" s="30" t="b">
        <f t="shared" si="9"/>
        <v>1</v>
      </c>
      <c r="AC37" s="32"/>
      <c r="AD37" s="33"/>
      <c r="AE37" s="33"/>
      <c r="AF37" s="33"/>
      <c r="AH37" s="46"/>
      <c r="AJ37" s="72"/>
      <c r="AK37" s="72"/>
      <c r="AL37" s="72"/>
      <c r="AM37" s="72"/>
      <c r="AN37" s="72"/>
      <c r="AP37" s="72"/>
      <c r="AQ37" s="72"/>
      <c r="AR37" s="72"/>
      <c r="AS37" s="72"/>
      <c r="AT37" s="72"/>
      <c r="AV37" s="72"/>
      <c r="AW37" s="72"/>
      <c r="AX37" s="72"/>
      <c r="AY37" s="72"/>
      <c r="AZ37" s="72"/>
    </row>
    <row r="38" spans="2:52" s="31" customFormat="1" ht="15" hidden="1" customHeight="1" x14ac:dyDescent="0.25">
      <c r="B38" s="35" t="s">
        <v>39</v>
      </c>
      <c r="C38" s="29" t="s">
        <v>57</v>
      </c>
      <c r="D38" s="30"/>
      <c r="E38" s="30"/>
      <c r="F38" s="30"/>
      <c r="G38" s="30"/>
      <c r="H38" s="30">
        <f t="shared" si="10"/>
        <v>0</v>
      </c>
      <c r="I38" s="30">
        <f t="shared" si="3"/>
        <v>0</v>
      </c>
      <c r="K38" s="30"/>
      <c r="L38" s="30"/>
      <c r="M38" s="30"/>
      <c r="N38" s="30"/>
      <c r="O38" s="30">
        <f>SUM(K38:N38)</f>
        <v>0</v>
      </c>
      <c r="P38" s="30">
        <f t="shared" si="4"/>
        <v>0</v>
      </c>
      <c r="R38" s="30">
        <f t="shared" si="79"/>
        <v>0</v>
      </c>
      <c r="S38" s="30">
        <f t="shared" si="80"/>
        <v>0</v>
      </c>
      <c r="T38" s="30">
        <f t="shared" si="81"/>
        <v>0</v>
      </c>
      <c r="U38" s="30">
        <f t="shared" si="82"/>
        <v>0</v>
      </c>
      <c r="V38" s="30">
        <f t="shared" si="5"/>
        <v>0</v>
      </c>
      <c r="X38" s="30">
        <f t="shared" si="6"/>
        <v>0</v>
      </c>
      <c r="Y38" s="30">
        <f t="shared" si="7"/>
        <v>0</v>
      </c>
      <c r="Z38" s="30">
        <f t="shared" si="8"/>
        <v>0</v>
      </c>
      <c r="AA38" s="30" t="b">
        <f t="shared" si="9"/>
        <v>1</v>
      </c>
      <c r="AC38" s="32"/>
      <c r="AD38" s="33"/>
      <c r="AE38" s="33"/>
      <c r="AF38" s="33"/>
      <c r="AH38" s="46"/>
      <c r="AJ38" s="72"/>
      <c r="AK38" s="72"/>
      <c r="AL38" s="72"/>
      <c r="AM38" s="72"/>
      <c r="AN38" s="72"/>
      <c r="AP38" s="72"/>
      <c r="AQ38" s="72"/>
      <c r="AR38" s="72"/>
      <c r="AS38" s="72"/>
      <c r="AT38" s="72"/>
      <c r="AV38" s="72"/>
      <c r="AW38" s="72"/>
      <c r="AX38" s="72"/>
      <c r="AY38" s="72"/>
      <c r="AZ38" s="72"/>
    </row>
    <row r="39" spans="2:52" s="31" customFormat="1" ht="15" hidden="1" customHeight="1" x14ac:dyDescent="0.25">
      <c r="B39" s="35" t="s">
        <v>39</v>
      </c>
      <c r="C39" s="29" t="s">
        <v>58</v>
      </c>
      <c r="D39" s="30"/>
      <c r="E39" s="30"/>
      <c r="F39" s="30"/>
      <c r="G39" s="30"/>
      <c r="H39" s="30">
        <f t="shared" si="10"/>
        <v>0</v>
      </c>
      <c r="I39" s="30">
        <f t="shared" si="3"/>
        <v>0</v>
      </c>
      <c r="K39" s="30"/>
      <c r="L39" s="30"/>
      <c r="M39" s="30"/>
      <c r="N39" s="30"/>
      <c r="O39" s="30">
        <f>SUM(K39:N39)</f>
        <v>0</v>
      </c>
      <c r="P39" s="30">
        <f t="shared" si="4"/>
        <v>0</v>
      </c>
      <c r="R39" s="30">
        <f t="shared" si="79"/>
        <v>0</v>
      </c>
      <c r="S39" s="30">
        <f t="shared" si="80"/>
        <v>0</v>
      </c>
      <c r="T39" s="30">
        <f t="shared" si="81"/>
        <v>0</v>
      </c>
      <c r="U39" s="30">
        <f t="shared" si="82"/>
        <v>0</v>
      </c>
      <c r="V39" s="30">
        <f t="shared" si="5"/>
        <v>0</v>
      </c>
      <c r="X39" s="30">
        <f t="shared" si="6"/>
        <v>0</v>
      </c>
      <c r="Y39" s="30">
        <f t="shared" si="7"/>
        <v>0</v>
      </c>
      <c r="Z39" s="30">
        <f t="shared" si="8"/>
        <v>0</v>
      </c>
      <c r="AA39" s="30" t="b">
        <f t="shared" si="9"/>
        <v>1</v>
      </c>
      <c r="AC39" s="32"/>
      <c r="AD39" s="33"/>
      <c r="AE39" s="33"/>
      <c r="AF39" s="33"/>
      <c r="AH39" s="34"/>
      <c r="AJ39" s="70"/>
      <c r="AK39" s="70"/>
      <c r="AL39" s="70"/>
      <c r="AM39" s="72"/>
      <c r="AN39" s="72"/>
      <c r="AP39" s="70"/>
      <c r="AQ39" s="70"/>
      <c r="AR39" s="70"/>
      <c r="AS39" s="72"/>
      <c r="AT39" s="72"/>
      <c r="AV39" s="70"/>
      <c r="AW39" s="70"/>
      <c r="AX39" s="70"/>
      <c r="AY39" s="72"/>
      <c r="AZ39" s="72"/>
    </row>
    <row r="40" spans="2:52" s="31" customFormat="1" ht="15" hidden="1" customHeight="1" x14ac:dyDescent="0.25">
      <c r="B40" s="28" t="s">
        <v>25</v>
      </c>
      <c r="C40" s="41" t="s">
        <v>59</v>
      </c>
      <c r="D40" s="42"/>
      <c r="E40" s="42"/>
      <c r="F40" s="42"/>
      <c r="G40" s="42"/>
      <c r="H40" s="42">
        <f t="shared" si="10"/>
        <v>0</v>
      </c>
      <c r="I40" s="42">
        <f t="shared" si="3"/>
        <v>0</v>
      </c>
      <c r="K40" s="42"/>
      <c r="L40" s="42"/>
      <c r="M40" s="42"/>
      <c r="N40" s="42"/>
      <c r="O40" s="42">
        <f t="shared" ref="O40:O43" si="90">H40</f>
        <v>0</v>
      </c>
      <c r="P40" s="42">
        <f t="shared" si="4"/>
        <v>0</v>
      </c>
      <c r="R40" s="42">
        <f t="shared" si="79"/>
        <v>0</v>
      </c>
      <c r="S40" s="42">
        <f t="shared" si="80"/>
        <v>0</v>
      </c>
      <c r="T40" s="42">
        <f t="shared" si="81"/>
        <v>0</v>
      </c>
      <c r="U40" s="42">
        <f t="shared" si="82"/>
        <v>0</v>
      </c>
      <c r="V40" s="42">
        <f t="shared" si="5"/>
        <v>0</v>
      </c>
      <c r="X40" s="42">
        <f t="shared" si="6"/>
        <v>0</v>
      </c>
      <c r="Y40" s="42">
        <f t="shared" si="7"/>
        <v>0</v>
      </c>
      <c r="Z40" s="42">
        <f t="shared" si="8"/>
        <v>0</v>
      </c>
      <c r="AA40" s="42" t="b">
        <f t="shared" si="9"/>
        <v>1</v>
      </c>
      <c r="AC40" s="43"/>
      <c r="AD40" s="44"/>
      <c r="AE40" s="44"/>
      <c r="AF40" s="44"/>
      <c r="AH40" s="45"/>
      <c r="AJ40" s="71"/>
      <c r="AK40" s="71"/>
      <c r="AL40" s="71"/>
      <c r="AM40" s="71"/>
      <c r="AN40" s="71"/>
      <c r="AP40" s="71"/>
      <c r="AQ40" s="71"/>
      <c r="AR40" s="71"/>
      <c r="AS40" s="71"/>
      <c r="AT40" s="71"/>
      <c r="AV40" s="71"/>
      <c r="AW40" s="71"/>
      <c r="AX40" s="71"/>
      <c r="AY40" s="71"/>
      <c r="AZ40" s="71"/>
    </row>
    <row r="41" spans="2:52" s="31" customFormat="1" ht="15" hidden="1" customHeight="1" x14ac:dyDescent="0.25">
      <c r="B41" s="28" t="s">
        <v>25</v>
      </c>
      <c r="C41" s="41" t="s">
        <v>60</v>
      </c>
      <c r="D41" s="42"/>
      <c r="E41" s="42"/>
      <c r="F41" s="42"/>
      <c r="G41" s="42"/>
      <c r="H41" s="42">
        <f t="shared" si="10"/>
        <v>0</v>
      </c>
      <c r="I41" s="42">
        <f t="shared" si="3"/>
        <v>0</v>
      </c>
      <c r="K41" s="42"/>
      <c r="L41" s="42"/>
      <c r="M41" s="42"/>
      <c r="N41" s="42"/>
      <c r="O41" s="42">
        <f t="shared" si="90"/>
        <v>0</v>
      </c>
      <c r="P41" s="42">
        <f t="shared" si="4"/>
        <v>0</v>
      </c>
      <c r="R41" s="42">
        <f t="shared" si="79"/>
        <v>0</v>
      </c>
      <c r="S41" s="42">
        <f t="shared" si="80"/>
        <v>0</v>
      </c>
      <c r="T41" s="42">
        <f t="shared" si="81"/>
        <v>0</v>
      </c>
      <c r="U41" s="42">
        <f t="shared" si="82"/>
        <v>0</v>
      </c>
      <c r="V41" s="42">
        <f t="shared" si="5"/>
        <v>0</v>
      </c>
      <c r="X41" s="42">
        <f t="shared" si="6"/>
        <v>0</v>
      </c>
      <c r="Y41" s="42">
        <f t="shared" si="7"/>
        <v>0</v>
      </c>
      <c r="Z41" s="42">
        <f t="shared" si="8"/>
        <v>0</v>
      </c>
      <c r="AA41" s="42" t="b">
        <f t="shared" si="9"/>
        <v>1</v>
      </c>
      <c r="AC41" s="43"/>
      <c r="AD41" s="44"/>
      <c r="AE41" s="44"/>
      <c r="AF41" s="44"/>
      <c r="AH41" s="45"/>
      <c r="AJ41" s="71"/>
      <c r="AK41" s="71"/>
      <c r="AL41" s="71"/>
      <c r="AM41" s="71"/>
      <c r="AN41" s="71"/>
      <c r="AP41" s="71"/>
      <c r="AQ41" s="71"/>
      <c r="AR41" s="71"/>
      <c r="AS41" s="71"/>
      <c r="AT41" s="71"/>
      <c r="AV41" s="71"/>
      <c r="AW41" s="71"/>
      <c r="AX41" s="71"/>
      <c r="AY41" s="71"/>
      <c r="AZ41" s="71"/>
    </row>
    <row r="42" spans="2:52" s="31" customFormat="1" ht="15" hidden="1" customHeight="1" x14ac:dyDescent="0.25">
      <c r="B42" s="28" t="s">
        <v>25</v>
      </c>
      <c r="C42" s="41" t="s">
        <v>61</v>
      </c>
      <c r="D42" s="42"/>
      <c r="E42" s="42"/>
      <c r="F42" s="42"/>
      <c r="G42" s="42"/>
      <c r="H42" s="42">
        <f t="shared" si="10"/>
        <v>0</v>
      </c>
      <c r="I42" s="42">
        <f t="shared" si="3"/>
        <v>0</v>
      </c>
      <c r="K42" s="42"/>
      <c r="L42" s="42"/>
      <c r="M42" s="42"/>
      <c r="N42" s="42"/>
      <c r="O42" s="42">
        <f t="shared" si="90"/>
        <v>0</v>
      </c>
      <c r="P42" s="42">
        <f t="shared" si="4"/>
        <v>0</v>
      </c>
      <c r="R42" s="42">
        <f t="shared" si="79"/>
        <v>0</v>
      </c>
      <c r="S42" s="42">
        <f t="shared" si="80"/>
        <v>0</v>
      </c>
      <c r="T42" s="42">
        <f t="shared" si="81"/>
        <v>0</v>
      </c>
      <c r="U42" s="42">
        <f t="shared" si="82"/>
        <v>0</v>
      </c>
      <c r="V42" s="42">
        <f t="shared" si="5"/>
        <v>0</v>
      </c>
      <c r="X42" s="42">
        <f t="shared" si="6"/>
        <v>0</v>
      </c>
      <c r="Y42" s="42">
        <f t="shared" si="7"/>
        <v>0</v>
      </c>
      <c r="Z42" s="42">
        <f t="shared" si="8"/>
        <v>0</v>
      </c>
      <c r="AA42" s="42" t="b">
        <f t="shared" si="9"/>
        <v>1</v>
      </c>
      <c r="AC42" s="43"/>
      <c r="AD42" s="44"/>
      <c r="AE42" s="44"/>
      <c r="AF42" s="44"/>
      <c r="AH42" s="45"/>
      <c r="AJ42" s="71"/>
      <c r="AK42" s="71"/>
      <c r="AL42" s="71"/>
      <c r="AM42" s="71"/>
      <c r="AN42" s="71"/>
      <c r="AP42" s="71"/>
      <c r="AQ42" s="71"/>
      <c r="AR42" s="71"/>
      <c r="AS42" s="71"/>
      <c r="AT42" s="71"/>
      <c r="AV42" s="71"/>
      <c r="AW42" s="71"/>
      <c r="AX42" s="71"/>
      <c r="AY42" s="71"/>
      <c r="AZ42" s="71"/>
    </row>
    <row r="43" spans="2:52" s="31" customFormat="1" ht="15" hidden="1" customHeight="1" thickBot="1" x14ac:dyDescent="0.3">
      <c r="B43" s="28" t="s">
        <v>25</v>
      </c>
      <c r="C43" s="47" t="s">
        <v>62</v>
      </c>
      <c r="D43" s="48"/>
      <c r="E43" s="48"/>
      <c r="F43" s="48"/>
      <c r="G43" s="48"/>
      <c r="H43" s="42">
        <f t="shared" si="10"/>
        <v>0</v>
      </c>
      <c r="I43" s="42">
        <f t="shared" si="3"/>
        <v>0</v>
      </c>
      <c r="K43" s="48"/>
      <c r="L43" s="48"/>
      <c r="M43" s="48"/>
      <c r="N43" s="48"/>
      <c r="O43" s="42">
        <f t="shared" si="90"/>
        <v>0</v>
      </c>
      <c r="P43" s="42">
        <f t="shared" si="4"/>
        <v>0</v>
      </c>
      <c r="R43" s="48">
        <f t="shared" si="79"/>
        <v>0</v>
      </c>
      <c r="S43" s="48">
        <f t="shared" si="80"/>
        <v>0</v>
      </c>
      <c r="T43" s="48">
        <f t="shared" si="81"/>
        <v>0</v>
      </c>
      <c r="U43" s="48">
        <f t="shared" si="82"/>
        <v>0</v>
      </c>
      <c r="V43" s="48">
        <f t="shared" si="5"/>
        <v>0</v>
      </c>
      <c r="X43" s="48">
        <f t="shared" si="6"/>
        <v>0</v>
      </c>
      <c r="Y43" s="48">
        <f t="shared" si="7"/>
        <v>0</v>
      </c>
      <c r="Z43" s="48">
        <f t="shared" si="8"/>
        <v>0</v>
      </c>
      <c r="AA43" s="48" t="b">
        <f t="shared" si="9"/>
        <v>1</v>
      </c>
      <c r="AC43" s="49"/>
      <c r="AD43" s="50"/>
      <c r="AE43" s="50"/>
      <c r="AF43" s="50"/>
      <c r="AH43" s="51"/>
      <c r="AJ43" s="71"/>
      <c r="AK43" s="71"/>
      <c r="AL43" s="71"/>
      <c r="AM43" s="71"/>
      <c r="AN43" s="71"/>
      <c r="AP43" s="71"/>
      <c r="AQ43" s="71"/>
      <c r="AR43" s="71"/>
      <c r="AS43" s="71"/>
      <c r="AT43" s="71"/>
      <c r="AV43" s="71"/>
      <c r="AW43" s="71"/>
      <c r="AX43" s="71"/>
      <c r="AY43" s="71"/>
      <c r="AZ43" s="71"/>
    </row>
    <row r="44" spans="2:52" ht="15.75" thickBot="1" x14ac:dyDescent="0.3">
      <c r="B44" s="61"/>
      <c r="C44" s="2" t="s">
        <v>63</v>
      </c>
      <c r="D44" s="3">
        <f>SUM(D35,D28,D7:D20,D5:D6)</f>
        <v>18621278.445454545</v>
      </c>
      <c r="E44" s="3">
        <f>SUM(E35,E28,E7:E20,E5:E6)</f>
        <v>15514652.574848484</v>
      </c>
      <c r="F44" s="3">
        <f>SUM(F35,F28,F7:F20,F5:F6)</f>
        <v>6066621.7848484842</v>
      </c>
      <c r="G44" s="3">
        <f>SUM(G35,G28,G7:G20,G5:G6)</f>
        <v>10980429.484848484</v>
      </c>
      <c r="H44" s="3">
        <f>SUM(H35,H28,H7:H20,H5:H6)</f>
        <v>51182982.290000007</v>
      </c>
      <c r="I44" s="3">
        <f t="shared" si="3"/>
        <v>12795745.572500002</v>
      </c>
      <c r="K44" s="3">
        <f>SUM(K35,K28,K7:K20,K5:K6)</f>
        <v>18578295.354545455</v>
      </c>
      <c r="L44" s="3">
        <f>SUM(L35,L28,L7:L20,L5:L6)</f>
        <v>15463511.271818183</v>
      </c>
      <c r="M44" s="3">
        <f>SUM(M35,M28,M7:M20,M5:M6)</f>
        <v>5995480.4818181815</v>
      </c>
      <c r="N44" s="3">
        <f>SUM(N35,N28,N7:N20,N5:N6)</f>
        <v>10931788.181818182</v>
      </c>
      <c r="O44" s="3">
        <f>SUM(O35,O28,O7:O20,O5:O6)</f>
        <v>50969075.290000007</v>
      </c>
      <c r="P44" s="3">
        <f t="shared" si="4"/>
        <v>12742268.822500002</v>
      </c>
      <c r="R44" s="4">
        <f>SUM(R35,R28,R8:R20,R5:R6)</f>
        <v>42983.090909090912</v>
      </c>
      <c r="S44" s="4">
        <f>SUM(S35,S28,S8:S20,S5:S6)</f>
        <v>51141.303030302573</v>
      </c>
      <c r="T44" s="5">
        <f>SUM(T35,T28,T8:T20,T5:T6)</f>
        <v>71141.303030303039</v>
      </c>
      <c r="U44" s="5">
        <f>SUM(U35,U28,U8:U20,U5:U6)</f>
        <v>48641.303030303025</v>
      </c>
      <c r="V44" s="6">
        <f t="shared" si="5"/>
        <v>213906.99999999953</v>
      </c>
      <c r="X44" s="78">
        <f t="shared" si="6"/>
        <v>50969075.290000007</v>
      </c>
      <c r="Y44" s="78">
        <f t="shared" si="7"/>
        <v>213906.99999999953</v>
      </c>
      <c r="Z44" s="78">
        <f t="shared" si="8"/>
        <v>51182982.290000007</v>
      </c>
      <c r="AA44" s="78" t="b">
        <f t="shared" si="9"/>
        <v>1</v>
      </c>
      <c r="AC44" s="7"/>
      <c r="AD44" s="8">
        <f>SUM(AD35,AD28,AD7:AD20,AD5:AD6)</f>
        <v>241984900</v>
      </c>
      <c r="AE44" s="8">
        <f>SUM(AE35,AE28,AE7:AE20,AE5:AE6)</f>
        <v>237625000</v>
      </c>
      <c r="AF44" s="8">
        <f>SUM(AF35,AF28,AF7:AF20,AF5:AF6)</f>
        <v>-4359899.9999999925</v>
      </c>
      <c r="AH44" s="76"/>
      <c r="AI44" s="77"/>
      <c r="AJ44" s="73">
        <f>SUM(AJ35,AJ28,AJ7:AJ20,AJ5:AJ6)</f>
        <v>38974.276172193444</v>
      </c>
      <c r="AK44" s="73">
        <f>SUM(AK35,AK28,AK7:AK20,AK5:AK6)</f>
        <v>61836.209360016124</v>
      </c>
      <c r="AL44" s="73">
        <f>SUM(AL35,AL28,AL7:AL20,AL5:AL6)</f>
        <v>60389.868602133567</v>
      </c>
      <c r="AM44" s="73">
        <f>SUM(AM35,AM28,AM7:AM20,AM5:AM6)</f>
        <v>56050.846328485895</v>
      </c>
      <c r="AN44" s="73">
        <f>SUM(AJ44:AM44)</f>
        <v>217251.20046282903</v>
      </c>
      <c r="AO44" s="77"/>
      <c r="AP44" s="73">
        <f>SUM(AP35,AP28,AP7:AP20,AP5:AP6)</f>
        <v>38617.298235464274</v>
      </c>
      <c r="AQ44" s="73">
        <f>SUM(AQ35,AQ28,AQ7:AQ20,AQ5:AQ6)</f>
        <v>61035.579982643911</v>
      </c>
      <c r="AR44" s="73">
        <f>SUM(AR35,AR28,AR7:AR20,AR5:AR6)</f>
        <v>59444.605148973096</v>
      </c>
      <c r="AS44" s="73">
        <f>SUM(AS35,AS28,AS7:AS20,AS5:AS6)</f>
        <v>55394.851026901939</v>
      </c>
      <c r="AT44" s="73">
        <f>SUM(AP44:AS44)</f>
        <v>214492.33439398321</v>
      </c>
      <c r="AU44" s="77"/>
      <c r="AV44" s="73">
        <f>SUM(AV35,AV28,AV7:AV20,AV5:AV6)</f>
        <v>-356.97793672916669</v>
      </c>
      <c r="AW44" s="73">
        <f>SUM(AW35,AW28,AW7:AW20,AW5:AW6)</f>
        <v>-800.62937737221364</v>
      </c>
      <c r="AX44" s="73">
        <f>SUM(AX35,AX28,AX7:AX20,AX5:AX6)</f>
        <v>-945.26345316047082</v>
      </c>
      <c r="AY44" s="73">
        <f>SUM(AY35,AY28,AY7:AY20,AY5:AY6)</f>
        <v>-655.99530158395646</v>
      </c>
      <c r="AZ44" s="73">
        <f>AT44-AN44</f>
        <v>-2758.8660688458185</v>
      </c>
    </row>
    <row r="45" spans="2:52" s="62" customFormat="1" ht="12" x14ac:dyDescent="0.2">
      <c r="C45" s="62" t="s">
        <v>64</v>
      </c>
      <c r="D45" s="63">
        <f t="shared" ref="D45:I45" si="91">SUM(D5:D6,D7:D16, D17,D32:D34,D40:D43,D22,D24)</f>
        <v>16873295.354545455</v>
      </c>
      <c r="E45" s="63">
        <f t="shared" si="91"/>
        <v>12713511.271818181</v>
      </c>
      <c r="F45" s="63">
        <f t="shared" si="91"/>
        <v>2890480.4818181815</v>
      </c>
      <c r="G45" s="63">
        <f t="shared" si="91"/>
        <v>8341788.1818181816</v>
      </c>
      <c r="H45" s="63">
        <f t="shared" si="91"/>
        <v>40819075.290000007</v>
      </c>
      <c r="I45" s="63">
        <f t="shared" si="91"/>
        <v>10204768.822500002</v>
      </c>
      <c r="K45" s="63">
        <f t="shared" ref="K45:P45" si="92">SUM(K5:K6,K7:K16, K17,K32:K34,K40:K43,K22,K24)</f>
        <v>16873295.354545455</v>
      </c>
      <c r="L45" s="63">
        <f t="shared" si="92"/>
        <v>12713511.271818181</v>
      </c>
      <c r="M45" s="63">
        <f t="shared" si="92"/>
        <v>2890480.4818181815</v>
      </c>
      <c r="N45" s="63">
        <f t="shared" si="92"/>
        <v>8341788.1818181816</v>
      </c>
      <c r="O45" s="63">
        <f t="shared" si="92"/>
        <v>40819075.290000007</v>
      </c>
      <c r="P45" s="63">
        <f t="shared" si="92"/>
        <v>10204768.822500002</v>
      </c>
      <c r="R45" s="64"/>
      <c r="S45" s="64"/>
      <c r="T45" s="64"/>
      <c r="U45" s="64"/>
      <c r="V45" s="64"/>
      <c r="X45" s="64"/>
      <c r="Y45" s="64"/>
      <c r="Z45" s="64"/>
      <c r="AA45" s="64"/>
      <c r="AH45" s="65"/>
      <c r="AJ45" s="64"/>
      <c r="AK45" s="64"/>
      <c r="AL45" s="64"/>
      <c r="AM45" s="64"/>
      <c r="AN45" s="64"/>
      <c r="AP45" s="64"/>
      <c r="AQ45" s="64"/>
      <c r="AR45" s="64"/>
      <c r="AS45" s="64"/>
      <c r="AT45" s="64"/>
      <c r="AV45" s="64"/>
      <c r="AW45" s="64"/>
      <c r="AX45" s="64"/>
      <c r="AY45" s="64"/>
      <c r="AZ45" s="64"/>
    </row>
    <row r="46" spans="2:52" s="62" customFormat="1" ht="12" x14ac:dyDescent="0.2">
      <c r="C46" s="62" t="s">
        <v>65</v>
      </c>
      <c r="D46" s="87">
        <f t="shared" ref="D46:I46" si="93">SUM(D21,D29:D31,D36:D39,D18:D19,D23,D25:D27)</f>
        <v>1747983.0909090908</v>
      </c>
      <c r="E46" s="88">
        <f t="shared" si="93"/>
        <v>2801141.3030303027</v>
      </c>
      <c r="F46" s="89">
        <f t="shared" si="93"/>
        <v>3176141.3030303027</v>
      </c>
      <c r="G46" s="108">
        <f t="shared" si="93"/>
        <v>2638641.3030303027</v>
      </c>
      <c r="H46" s="63">
        <f t="shared" si="93"/>
        <v>10363907</v>
      </c>
      <c r="I46" s="63">
        <f t="shared" si="93"/>
        <v>2590976.75</v>
      </c>
      <c r="K46" s="63">
        <f t="shared" ref="K46:P46" si="94">SUM(K21,K29:K31,K36:K39,K18:K19,K23,K25:K27)</f>
        <v>1705000</v>
      </c>
      <c r="L46" s="63">
        <f t="shared" si="94"/>
        <v>2750000</v>
      </c>
      <c r="M46" s="63">
        <f t="shared" si="94"/>
        <v>3105000</v>
      </c>
      <c r="N46" s="63">
        <f t="shared" si="94"/>
        <v>2590000</v>
      </c>
      <c r="O46" s="63">
        <f t="shared" si="94"/>
        <v>10150000</v>
      </c>
      <c r="P46" s="63">
        <f t="shared" si="94"/>
        <v>2537500</v>
      </c>
      <c r="R46" s="64"/>
      <c r="S46" s="64"/>
      <c r="T46" s="64"/>
      <c r="U46" s="64"/>
      <c r="V46" s="64"/>
      <c r="X46" s="64"/>
      <c r="Y46" s="64"/>
      <c r="Z46" s="64"/>
      <c r="AA46" s="64"/>
      <c r="AC46" s="86" t="s">
        <v>66</v>
      </c>
      <c r="AH46" s="86" t="s">
        <v>66</v>
      </c>
      <c r="AJ46" s="64"/>
      <c r="AK46" s="64"/>
      <c r="AL46" s="64"/>
      <c r="AM46" s="64"/>
      <c r="AN46" s="64"/>
      <c r="AP46" s="64"/>
      <c r="AQ46" s="64"/>
      <c r="AR46" s="64"/>
      <c r="AS46" s="64"/>
      <c r="AT46" s="64"/>
      <c r="AV46" s="64"/>
      <c r="AW46" s="64"/>
      <c r="AX46" s="64"/>
      <c r="AY46" s="64"/>
      <c r="AZ46" s="64"/>
    </row>
    <row r="47" spans="2:52" s="66" customFormat="1" ht="12" x14ac:dyDescent="0.2">
      <c r="D47" s="67">
        <f>SUM(D45:D46)</f>
        <v>18621278.445454545</v>
      </c>
      <c r="E47" s="67">
        <f>SUM(E45:E46)</f>
        <v>15514652.574848484</v>
      </c>
      <c r="F47" s="67">
        <f>SUM(F45:F46)</f>
        <v>6066621.7848484842</v>
      </c>
      <c r="G47" s="67">
        <f>SUM(G45:G46)</f>
        <v>10980429.484848484</v>
      </c>
      <c r="H47" s="67">
        <f>SUM(H45:H46)</f>
        <v>51182982.290000007</v>
      </c>
      <c r="I47" s="91">
        <f>H47/I58</f>
        <v>610775.44498806691</v>
      </c>
      <c r="K47" s="67">
        <f>SUM(K45:K46)</f>
        <v>18578295.354545455</v>
      </c>
      <c r="L47" s="67">
        <f>SUM(L45:L46)</f>
        <v>15463511.271818181</v>
      </c>
      <c r="M47" s="67">
        <f>SUM(M45:M46)</f>
        <v>5995480.4818181815</v>
      </c>
      <c r="N47" s="67">
        <f>SUM(N45:N46)</f>
        <v>10931788.181818182</v>
      </c>
      <c r="O47" s="67">
        <f>SUM(O45:O46)</f>
        <v>50969075.290000007</v>
      </c>
      <c r="P47" s="91">
        <f>O47/P58</f>
        <v>606774.70583333343</v>
      </c>
      <c r="R47" s="92">
        <f>(P47-I47)/I47</f>
        <v>-6.550261945798508E-3</v>
      </c>
      <c r="T47" s="68"/>
      <c r="AH47" s="69"/>
      <c r="AL47" s="68"/>
      <c r="AR47" s="68"/>
      <c r="AX47" s="68"/>
    </row>
    <row r="48" spans="2:52" s="66" customFormat="1" ht="12" x14ac:dyDescent="0.2">
      <c r="D48" s="67" t="b">
        <f>EXACT(D47,D44)</f>
        <v>1</v>
      </c>
      <c r="E48" s="67" t="b">
        <f>EXACT(E47,E44)</f>
        <v>1</v>
      </c>
      <c r="F48" s="67" t="b">
        <f>EXACT(F47,F44)</f>
        <v>1</v>
      </c>
      <c r="G48" s="67" t="b">
        <f>EXACT(G47,G44)</f>
        <v>1</v>
      </c>
      <c r="H48" s="67" t="b">
        <f>EXACT(H47,H44)</f>
        <v>1</v>
      </c>
      <c r="K48" s="67" t="b">
        <f>EXACT(K47,K44)</f>
        <v>1</v>
      </c>
      <c r="L48" s="67" t="b">
        <f>EXACT(L47,L44)</f>
        <v>1</v>
      </c>
      <c r="M48" s="67" t="b">
        <f>EXACT(M47,M44)</f>
        <v>1</v>
      </c>
      <c r="N48" s="67" t="b">
        <f>EXACT(N47,N44)</f>
        <v>1</v>
      </c>
      <c r="O48" s="67" t="b">
        <f>EXACT(O47,O44)</f>
        <v>1</v>
      </c>
      <c r="P48" s="93">
        <f>(O47-H47)/H47</f>
        <v>-4.1792601843326461E-3</v>
      </c>
      <c r="T48" s="68"/>
      <c r="AH48" s="69"/>
      <c r="AL48" s="68"/>
      <c r="AR48" s="68"/>
      <c r="AX48" s="68"/>
    </row>
    <row r="49" spans="3:52" hidden="1" x14ac:dyDescent="0.25">
      <c r="C49" s="10" t="s">
        <v>67</v>
      </c>
      <c r="D49" s="11"/>
      <c r="E49" s="11"/>
      <c r="F49" s="11"/>
      <c r="G49" s="11"/>
      <c r="H49" s="11"/>
      <c r="I49" s="12"/>
      <c r="J49" s="13"/>
      <c r="K49" s="10"/>
      <c r="L49" s="11"/>
      <c r="M49" s="11"/>
      <c r="N49" s="11"/>
      <c r="O49" s="12"/>
      <c r="P49" s="12"/>
      <c r="Q49" s="13"/>
      <c r="R49" s="13"/>
      <c r="S49" s="13"/>
      <c r="T49" s="13"/>
      <c r="U49" s="13"/>
      <c r="V49" s="13"/>
      <c r="AH49" s="14"/>
      <c r="AJ49" s="13"/>
      <c r="AK49" s="13"/>
      <c r="AL49" s="13"/>
      <c r="AM49" s="13"/>
      <c r="AN49" s="13"/>
      <c r="AP49" s="13"/>
      <c r="AQ49" s="13"/>
      <c r="AR49" s="13"/>
      <c r="AS49" s="13"/>
      <c r="AT49" s="13"/>
      <c r="AV49" s="13"/>
      <c r="AW49" s="13"/>
      <c r="AX49" s="13"/>
      <c r="AY49" s="13"/>
      <c r="AZ49" s="13"/>
    </row>
    <row r="50" spans="3:52" hidden="1" x14ac:dyDescent="0.25">
      <c r="C50" s="15" t="s">
        <v>68</v>
      </c>
      <c r="D50" s="16"/>
      <c r="E50" s="16"/>
      <c r="F50" s="16"/>
      <c r="G50" s="107"/>
      <c r="H50" s="16"/>
      <c r="I50" s="96" t="e">
        <f>AVERAGE(D50:G50)</f>
        <v>#DIV/0!</v>
      </c>
      <c r="J50" s="17"/>
      <c r="K50" s="18"/>
      <c r="L50" s="18"/>
      <c r="M50" s="18"/>
      <c r="N50" s="18"/>
      <c r="O50" s="18"/>
      <c r="P50" s="96" t="e">
        <f>AVERAGE(K50:N50)</f>
        <v>#DIV/0!</v>
      </c>
      <c r="AH50" s="19"/>
    </row>
    <row r="51" spans="3:52" hidden="1" x14ac:dyDescent="0.25">
      <c r="C51" s="15" t="s">
        <v>69</v>
      </c>
      <c r="D51" s="20" t="e">
        <f>D52/D50</f>
        <v>#DIV/0!</v>
      </c>
      <c r="E51" s="20" t="e">
        <f>E52/E50</f>
        <v>#DIV/0!</v>
      </c>
      <c r="F51" s="20" t="e">
        <f>F52/F50</f>
        <v>#DIV/0!</v>
      </c>
      <c r="G51" s="20" t="e">
        <f>G52/G50</f>
        <v>#DIV/0!</v>
      </c>
      <c r="H51" s="20"/>
      <c r="I51" s="96" t="e">
        <f>I52/I50</f>
        <v>#DIV/0!</v>
      </c>
      <c r="J51" s="17"/>
      <c r="K51" s="20" t="e">
        <f>K52/K50</f>
        <v>#DIV/0!</v>
      </c>
      <c r="L51" s="20" t="e">
        <f>L52/L50</f>
        <v>#DIV/0!</v>
      </c>
      <c r="M51" s="20" t="e">
        <f>M52/M50</f>
        <v>#DIV/0!</v>
      </c>
      <c r="N51" s="20" t="e">
        <f>N52/N50</f>
        <v>#DIV/0!</v>
      </c>
      <c r="O51" s="18"/>
      <c r="P51" s="96" t="e">
        <f>P52/P50</f>
        <v>#DIV/0!</v>
      </c>
      <c r="AD51" s="94"/>
      <c r="AE51" s="94"/>
      <c r="AH51" s="19"/>
    </row>
    <row r="52" spans="3:52" hidden="1" x14ac:dyDescent="0.25">
      <c r="C52" s="23" t="s">
        <v>70</v>
      </c>
      <c r="D52" s="16"/>
      <c r="E52" s="16"/>
      <c r="F52" s="16"/>
      <c r="G52" s="107"/>
      <c r="H52" s="16"/>
      <c r="I52" s="97" t="e">
        <f>AVERAGE(D52:G52)</f>
        <v>#DIV/0!</v>
      </c>
      <c r="J52" s="17"/>
      <c r="K52" s="25"/>
      <c r="L52" s="25"/>
      <c r="M52" s="25"/>
      <c r="N52" s="25"/>
      <c r="O52" s="25"/>
      <c r="P52" s="97" t="e">
        <f>AVERAGE(K52:N52)</f>
        <v>#DIV/0!</v>
      </c>
      <c r="AD52" s="95"/>
      <c r="AE52" s="95"/>
      <c r="AH52" s="19"/>
    </row>
    <row r="53" spans="3:52" hidden="1" x14ac:dyDescent="0.25">
      <c r="C53" s="58" t="s">
        <v>71</v>
      </c>
      <c r="D53" s="56"/>
      <c r="E53" s="56"/>
      <c r="F53" s="56"/>
      <c r="G53" s="56"/>
      <c r="H53" s="56"/>
      <c r="I53" s="57"/>
      <c r="J53" s="21"/>
      <c r="K53" s="55"/>
      <c r="L53" s="56"/>
      <c r="M53" s="56"/>
      <c r="N53" s="56"/>
      <c r="O53" s="57"/>
      <c r="P53" s="57"/>
      <c r="Q53" s="21"/>
      <c r="R53" s="21"/>
      <c r="S53" s="21"/>
      <c r="T53" s="21"/>
      <c r="U53" s="21"/>
      <c r="V53" s="21"/>
      <c r="AD53" s="95"/>
      <c r="AE53" s="95"/>
      <c r="AH53" s="22"/>
      <c r="AJ53" s="21"/>
      <c r="AK53" s="21"/>
      <c r="AL53" s="21"/>
      <c r="AM53" s="21"/>
      <c r="AN53" s="21"/>
      <c r="AP53" s="21"/>
      <c r="AQ53" s="21"/>
      <c r="AR53" s="21"/>
      <c r="AS53" s="21"/>
      <c r="AT53" s="21"/>
      <c r="AV53" s="21"/>
      <c r="AW53" s="21"/>
      <c r="AX53" s="21"/>
      <c r="AY53" s="21"/>
      <c r="AZ53" s="21"/>
    </row>
    <row r="54" spans="3:52" hidden="1" x14ac:dyDescent="0.25">
      <c r="C54" s="15" t="s">
        <v>68</v>
      </c>
      <c r="D54" s="16"/>
      <c r="E54" s="16"/>
      <c r="F54" s="16"/>
      <c r="G54" s="107"/>
      <c r="H54" s="16"/>
      <c r="I54" s="96" t="e">
        <f>AVERAGE(D54:G54)</f>
        <v>#DIV/0!</v>
      </c>
      <c r="K54" s="18"/>
      <c r="L54" s="18"/>
      <c r="M54" s="18"/>
      <c r="N54" s="18"/>
      <c r="O54" s="18"/>
      <c r="P54" s="96" t="e">
        <f>AVERAGE(K54:N54)</f>
        <v>#DIV/0!</v>
      </c>
      <c r="AH54" s="19"/>
    </row>
    <row r="55" spans="3:52" hidden="1" x14ac:dyDescent="0.25">
      <c r="C55" s="15" t="s">
        <v>69</v>
      </c>
      <c r="D55" s="20" t="e">
        <f>D56/D54</f>
        <v>#DIV/0!</v>
      </c>
      <c r="E55" s="20" t="e">
        <f>E56/E54</f>
        <v>#DIV/0!</v>
      </c>
      <c r="F55" s="20" t="e">
        <f>F56/F54</f>
        <v>#DIV/0!</v>
      </c>
      <c r="G55" s="20" t="e">
        <f>G56/G54</f>
        <v>#DIV/0!</v>
      </c>
      <c r="H55" s="20"/>
      <c r="I55" s="96" t="e">
        <f>I56/I54</f>
        <v>#DIV/0!</v>
      </c>
      <c r="K55" s="20" t="e">
        <f>K56/K54</f>
        <v>#DIV/0!</v>
      </c>
      <c r="L55" s="20" t="e">
        <f>L56/L54</f>
        <v>#DIV/0!</v>
      </c>
      <c r="M55" s="20" t="e">
        <f>M56/M54</f>
        <v>#DIV/0!</v>
      </c>
      <c r="N55" s="20" t="e">
        <f>N56/N54</f>
        <v>#DIV/0!</v>
      </c>
      <c r="O55" s="18"/>
      <c r="P55" s="96" t="e">
        <f>P56/P54</f>
        <v>#DIV/0!</v>
      </c>
      <c r="AH55" s="19"/>
    </row>
    <row r="56" spans="3:52" hidden="1" x14ac:dyDescent="0.25">
      <c r="C56" s="23" t="s">
        <v>70</v>
      </c>
      <c r="D56" s="16"/>
      <c r="E56" s="16"/>
      <c r="F56" s="16"/>
      <c r="G56" s="107"/>
      <c r="H56" s="24"/>
      <c r="I56" s="97" t="e">
        <f>AVERAGE(D56:G56)</f>
        <v>#DIV/0!</v>
      </c>
      <c r="K56" s="25"/>
      <c r="L56" s="25"/>
      <c r="M56" s="25"/>
      <c r="N56" s="25"/>
      <c r="O56" s="25"/>
      <c r="P56" s="97" t="e">
        <f>AVERAGE(K56:N56)</f>
        <v>#DIV/0!</v>
      </c>
    </row>
    <row r="57" spans="3:52" x14ac:dyDescent="0.25">
      <c r="C57" s="52" t="s">
        <v>72</v>
      </c>
      <c r="D57" s="53"/>
      <c r="E57" s="53"/>
      <c r="F57" s="53"/>
      <c r="G57" s="53"/>
      <c r="H57" s="53"/>
      <c r="I57" s="54"/>
      <c r="K57" s="52"/>
      <c r="L57" s="53"/>
      <c r="M57" s="53"/>
      <c r="N57" s="53"/>
      <c r="O57" s="53"/>
      <c r="P57" s="54"/>
      <c r="Q57" s="9"/>
      <c r="AC57" s="26"/>
      <c r="AD57" s="27"/>
      <c r="AE57" s="27"/>
      <c r="AF57" s="27"/>
    </row>
    <row r="58" spans="3:52" x14ac:dyDescent="0.25">
      <c r="C58" s="15" t="s">
        <v>68</v>
      </c>
      <c r="D58" s="16">
        <v>73</v>
      </c>
      <c r="E58" s="90">
        <v>84.2</v>
      </c>
      <c r="F58" s="110">
        <v>84.2</v>
      </c>
      <c r="G58" s="110">
        <v>84.2</v>
      </c>
      <c r="H58" s="16">
        <v>90</v>
      </c>
      <c r="I58" s="111">
        <v>83.8</v>
      </c>
      <c r="K58" s="16">
        <v>73</v>
      </c>
      <c r="L58" s="16">
        <v>84</v>
      </c>
      <c r="M58" s="112">
        <v>84.2</v>
      </c>
      <c r="N58" s="113">
        <v>84</v>
      </c>
      <c r="O58" s="114">
        <v>90</v>
      </c>
      <c r="P58" s="111">
        <v>84</v>
      </c>
      <c r="Q58" s="13"/>
      <c r="AC58" s="26"/>
      <c r="AD58" s="27"/>
      <c r="AE58" s="27"/>
      <c r="AF58" s="27"/>
    </row>
    <row r="59" spans="3:52" x14ac:dyDescent="0.25">
      <c r="C59" s="15" t="s">
        <v>69</v>
      </c>
      <c r="D59" s="20">
        <f t="shared" ref="D59:I59" si="95">D60/D58</f>
        <v>13.260273972602739</v>
      </c>
      <c r="E59" s="20">
        <f t="shared" si="95"/>
        <v>17.505938242280283</v>
      </c>
      <c r="F59" s="20">
        <f t="shared" si="95"/>
        <v>17.945368171021379</v>
      </c>
      <c r="G59" s="20">
        <f t="shared" si="95"/>
        <v>14.845605700712589</v>
      </c>
      <c r="H59" s="20">
        <f t="shared" si="95"/>
        <v>60.055555555555557</v>
      </c>
      <c r="I59" s="96">
        <f t="shared" si="95"/>
        <v>16.121718377088307</v>
      </c>
      <c r="K59" s="20">
        <f>K60/K58</f>
        <v>13.095890410958905</v>
      </c>
      <c r="L59" s="20">
        <f>L60/L58</f>
        <v>23</v>
      </c>
      <c r="M59" s="115">
        <f>M60/M58</f>
        <v>17.315914489311162</v>
      </c>
      <c r="N59" s="115">
        <f t="shared" ref="N59:P59" si="96">N60/N58</f>
        <v>16.678571428571427</v>
      </c>
      <c r="O59" s="119">
        <f t="shared" si="96"/>
        <v>58.211111111111109</v>
      </c>
      <c r="P59" s="96">
        <f t="shared" si="96"/>
        <v>15.595238095238095</v>
      </c>
      <c r="AC59" s="26"/>
      <c r="AD59" s="27"/>
      <c r="AE59" s="27"/>
      <c r="AF59" s="27"/>
    </row>
    <row r="60" spans="3:52" x14ac:dyDescent="0.25">
      <c r="C60" s="23" t="s">
        <v>70</v>
      </c>
      <c r="D60" s="24">
        <v>968</v>
      </c>
      <c r="E60" s="24">
        <v>1474</v>
      </c>
      <c r="F60" s="109">
        <v>1511</v>
      </c>
      <c r="G60" s="109">
        <v>1250</v>
      </c>
      <c r="H60" s="24">
        <v>5405</v>
      </c>
      <c r="I60" s="120">
        <v>1351</v>
      </c>
      <c r="K60" s="24">
        <v>956</v>
      </c>
      <c r="L60" s="24">
        <v>1932</v>
      </c>
      <c r="M60" s="116">
        <v>1458</v>
      </c>
      <c r="N60" s="116">
        <v>1401</v>
      </c>
      <c r="O60" s="117">
        <v>5239</v>
      </c>
      <c r="P60" s="120">
        <v>1310</v>
      </c>
      <c r="AC60" s="26"/>
      <c r="AD60" s="27"/>
      <c r="AE60" s="27"/>
      <c r="AF60" s="27"/>
    </row>
  </sheetData>
  <mergeCells count="37">
    <mergeCell ref="B2:B4"/>
    <mergeCell ref="C2:C4"/>
    <mergeCell ref="D2:I2"/>
    <mergeCell ref="K2:P2"/>
    <mergeCell ref="R2:V2"/>
    <mergeCell ref="K3:K4"/>
    <mergeCell ref="L3:L4"/>
    <mergeCell ref="M3:M4"/>
    <mergeCell ref="N3:N4"/>
    <mergeCell ref="R3:R4"/>
    <mergeCell ref="S3:S4"/>
    <mergeCell ref="T3:T4"/>
    <mergeCell ref="U3:U4"/>
    <mergeCell ref="V3:V4"/>
    <mergeCell ref="O3:O4"/>
    <mergeCell ref="P3:P4"/>
    <mergeCell ref="X2:AA2"/>
    <mergeCell ref="AA3:AA4"/>
    <mergeCell ref="Z3:Z4"/>
    <mergeCell ref="AJ3:AN3"/>
    <mergeCell ref="AP3:AT3"/>
    <mergeCell ref="AH3:AH4"/>
    <mergeCell ref="AC2:AF2"/>
    <mergeCell ref="AH2:AZ2"/>
    <mergeCell ref="AV3:AZ3"/>
    <mergeCell ref="AC3:AC4"/>
    <mergeCell ref="AD3:AD4"/>
    <mergeCell ref="AE3:AE4"/>
    <mergeCell ref="AF3:AF4"/>
    <mergeCell ref="Y3:Y4"/>
    <mergeCell ref="X3:X4"/>
    <mergeCell ref="I3:I4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r:id="rId1"/>
  <headerFooter>
    <oddHeader>&amp;L&amp;"Calibri"&amp;12&amp;K00B294 Proprietary&amp;1#_x000D_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5C50-D89E-42CA-99BD-EF5BC5B0D7E4}">
  <dimension ref="A2:X55"/>
  <sheetViews>
    <sheetView showGridLines="0" zoomScale="90" zoomScaleNormal="90" workbookViewId="0"/>
  </sheetViews>
  <sheetFormatPr defaultRowHeight="15" x14ac:dyDescent="0.25"/>
  <cols>
    <col min="1" max="1" width="13.28515625" bestFit="1" customWidth="1"/>
    <col min="2" max="2" width="23.5703125" bestFit="1" customWidth="1"/>
    <col min="3" max="3" width="10.42578125" style="94" bestFit="1" customWidth="1"/>
    <col min="4" max="14" width="12.85546875" style="94" bestFit="1" customWidth="1"/>
    <col min="15" max="15" width="16.42578125" style="94" bestFit="1" customWidth="1"/>
    <col min="16" max="16" width="3.140625" customWidth="1"/>
    <col min="18" max="18" width="9.7109375" bestFit="1" customWidth="1"/>
    <col min="20" max="20" width="9.7109375" bestFit="1" customWidth="1"/>
  </cols>
  <sheetData>
    <row r="2" spans="1:24" x14ac:dyDescent="0.25">
      <c r="D2" s="130" t="s">
        <v>73</v>
      </c>
      <c r="E2" s="174" t="s">
        <v>109</v>
      </c>
      <c r="F2" s="174"/>
      <c r="H2" s="136"/>
      <c r="I2" s="136"/>
      <c r="J2" s="136"/>
      <c r="K2" s="136"/>
    </row>
    <row r="3" spans="1:24" x14ac:dyDescent="0.25">
      <c r="D3" s="130" t="s">
        <v>74</v>
      </c>
      <c r="E3" s="174" t="s">
        <v>110</v>
      </c>
      <c r="F3" s="174"/>
      <c r="H3" s="136"/>
      <c r="I3" s="136"/>
      <c r="J3" s="136"/>
      <c r="K3" s="136"/>
    </row>
    <row r="4" spans="1:24" x14ac:dyDescent="0.25">
      <c r="D4" s="130" t="s">
        <v>75</v>
      </c>
      <c r="E4" s="175" t="s">
        <v>111</v>
      </c>
      <c r="F4" s="175"/>
    </row>
    <row r="5" spans="1:24" ht="15" customHeight="1" thickBot="1" x14ac:dyDescent="0.3">
      <c r="Q5" s="167" t="s">
        <v>117</v>
      </c>
      <c r="R5" s="167"/>
      <c r="S5" s="167"/>
      <c r="T5" s="167"/>
      <c r="U5" s="167"/>
      <c r="V5" s="167"/>
      <c r="W5" s="167"/>
      <c r="X5" s="167"/>
    </row>
    <row r="6" spans="1:24" ht="21.75" thickBot="1" x14ac:dyDescent="0.3">
      <c r="A6" s="168" t="s">
        <v>0</v>
      </c>
      <c r="B6" s="170" t="s">
        <v>76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  <c r="Q6" s="167"/>
      <c r="R6" s="167"/>
      <c r="S6" s="167"/>
      <c r="T6" s="167"/>
      <c r="U6" s="167"/>
      <c r="V6" s="167"/>
      <c r="W6" s="167"/>
      <c r="X6" s="167"/>
    </row>
    <row r="7" spans="1:24" ht="15" customHeight="1" thickBot="1" x14ac:dyDescent="0.3">
      <c r="A7" s="169"/>
      <c r="B7" s="100"/>
      <c r="C7" s="98" t="s">
        <v>77</v>
      </c>
      <c r="D7" s="98" t="s">
        <v>78</v>
      </c>
      <c r="E7" s="98" t="s">
        <v>79</v>
      </c>
      <c r="F7" s="98" t="s">
        <v>80</v>
      </c>
      <c r="G7" s="98" t="s">
        <v>81</v>
      </c>
      <c r="H7" s="98" t="s">
        <v>82</v>
      </c>
      <c r="I7" s="98" t="s">
        <v>83</v>
      </c>
      <c r="J7" s="98" t="s">
        <v>84</v>
      </c>
      <c r="K7" s="98" t="s">
        <v>85</v>
      </c>
      <c r="L7" s="98" t="s">
        <v>86</v>
      </c>
      <c r="M7" s="98" t="s">
        <v>87</v>
      </c>
      <c r="N7" s="98" t="s">
        <v>88</v>
      </c>
      <c r="O7" s="98" t="s">
        <v>89</v>
      </c>
      <c r="Q7" s="167"/>
      <c r="R7" s="167"/>
      <c r="S7" s="167"/>
      <c r="T7" s="167"/>
      <c r="U7" s="167"/>
      <c r="V7" s="167"/>
      <c r="W7" s="167"/>
      <c r="X7" s="167"/>
    </row>
    <row r="8" spans="1:24" ht="14.65" customHeight="1" x14ac:dyDescent="0.25">
      <c r="A8" s="169"/>
      <c r="B8" s="172" t="s">
        <v>90</v>
      </c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3"/>
      <c r="Q8" s="167"/>
      <c r="R8" s="167"/>
      <c r="S8" s="167"/>
      <c r="T8" s="167"/>
      <c r="U8" s="167"/>
      <c r="V8" s="167"/>
      <c r="W8" s="167"/>
      <c r="X8" s="167"/>
    </row>
    <row r="9" spans="1:24" x14ac:dyDescent="0.25">
      <c r="A9" s="104" t="s">
        <v>25</v>
      </c>
      <c r="B9" s="101" t="s">
        <v>26</v>
      </c>
      <c r="C9" s="135">
        <v>0</v>
      </c>
      <c r="D9" s="135">
        <v>6417905.4500000002</v>
      </c>
      <c r="E9" s="135">
        <v>6417905.4500000002</v>
      </c>
      <c r="F9" s="135">
        <v>7437591.8000000007</v>
      </c>
      <c r="G9" s="135">
        <v>0</v>
      </c>
      <c r="H9" s="135">
        <v>0</v>
      </c>
      <c r="I9" s="135">
        <v>0</v>
      </c>
      <c r="J9" s="135">
        <v>0</v>
      </c>
      <c r="K9" s="135">
        <v>0</v>
      </c>
      <c r="L9" s="135">
        <v>6568790</v>
      </c>
      <c r="M9" s="135">
        <v>0</v>
      </c>
      <c r="N9" s="135">
        <v>0</v>
      </c>
      <c r="O9" s="83">
        <f t="shared" ref="O9:O27" si="0">SUM(C9:N9)</f>
        <v>26842192.700000003</v>
      </c>
      <c r="Q9" s="167"/>
      <c r="R9" s="167"/>
      <c r="S9" s="167"/>
      <c r="T9" s="167"/>
      <c r="U9" s="167"/>
      <c r="V9" s="167"/>
      <c r="W9" s="167"/>
      <c r="X9" s="167"/>
    </row>
    <row r="10" spans="1:24" x14ac:dyDescent="0.25">
      <c r="A10" s="105" t="s">
        <v>25</v>
      </c>
      <c r="B10" s="102" t="s">
        <v>27</v>
      </c>
      <c r="C10" s="134">
        <v>0</v>
      </c>
      <c r="D10" s="134">
        <v>1571369.5</v>
      </c>
      <c r="E10" s="134">
        <v>1571369.5</v>
      </c>
      <c r="F10" s="134">
        <v>1024300.43</v>
      </c>
      <c r="G10" s="134">
        <v>1024300.43</v>
      </c>
      <c r="H10" s="134">
        <v>1024300.43</v>
      </c>
      <c r="I10" s="134">
        <v>363754.1</v>
      </c>
      <c r="J10" s="134">
        <v>363754.1</v>
      </c>
      <c r="K10" s="134">
        <v>363754.1</v>
      </c>
      <c r="L10" s="134">
        <v>259980</v>
      </c>
      <c r="M10" s="134">
        <v>0</v>
      </c>
      <c r="N10" s="134">
        <v>0</v>
      </c>
      <c r="O10" s="37">
        <f t="shared" si="0"/>
        <v>7566882.5899999989</v>
      </c>
      <c r="Q10" s="167"/>
      <c r="R10" s="167"/>
      <c r="S10" s="167"/>
      <c r="T10" s="167"/>
      <c r="U10" s="167"/>
      <c r="V10" s="167"/>
      <c r="W10" s="167"/>
      <c r="X10" s="167"/>
    </row>
    <row r="11" spans="1:24" x14ac:dyDescent="0.25">
      <c r="A11" s="105" t="s">
        <v>25</v>
      </c>
      <c r="B11" s="102" t="s">
        <v>31</v>
      </c>
      <c r="C11" s="37">
        <v>0</v>
      </c>
      <c r="D11" s="37">
        <v>0</v>
      </c>
      <c r="E11" s="37">
        <v>420000</v>
      </c>
      <c r="F11" s="37">
        <v>210000</v>
      </c>
      <c r="G11" s="37">
        <v>210000</v>
      </c>
      <c r="H11" s="37">
        <v>210000</v>
      </c>
      <c r="I11" s="37">
        <v>210000</v>
      </c>
      <c r="J11" s="37">
        <v>210000</v>
      </c>
      <c r="K11" s="37">
        <v>210000</v>
      </c>
      <c r="L11" s="37">
        <v>210000</v>
      </c>
      <c r="M11" s="37">
        <v>210000</v>
      </c>
      <c r="N11" s="37">
        <v>210000</v>
      </c>
      <c r="O11" s="37">
        <f t="shared" si="0"/>
        <v>2310000</v>
      </c>
    </row>
    <row r="12" spans="1:24" x14ac:dyDescent="0.25">
      <c r="A12" s="105" t="s">
        <v>25</v>
      </c>
      <c r="B12" s="102" t="s">
        <v>32</v>
      </c>
      <c r="C12" s="37">
        <v>0</v>
      </c>
      <c r="D12" s="37">
        <v>0</v>
      </c>
      <c r="E12" s="37">
        <v>0</v>
      </c>
      <c r="F12" s="37">
        <v>0</v>
      </c>
      <c r="G12" s="37">
        <v>50000</v>
      </c>
      <c r="H12" s="37">
        <v>50000</v>
      </c>
      <c r="I12" s="37">
        <v>50000</v>
      </c>
      <c r="J12" s="37">
        <v>50000</v>
      </c>
      <c r="K12" s="37">
        <v>50000</v>
      </c>
      <c r="L12" s="37">
        <v>50000</v>
      </c>
      <c r="M12" s="37">
        <v>0</v>
      </c>
      <c r="N12" s="37">
        <v>0</v>
      </c>
      <c r="O12" s="37">
        <f t="shared" si="0"/>
        <v>300000</v>
      </c>
    </row>
    <row r="13" spans="1:24" x14ac:dyDescent="0.25">
      <c r="A13" s="105" t="s">
        <v>25</v>
      </c>
      <c r="B13" s="102" t="s">
        <v>91</v>
      </c>
      <c r="C13" s="37">
        <v>0</v>
      </c>
      <c r="D13" s="37">
        <v>121463.63636363637</v>
      </c>
      <c r="E13" s="37">
        <v>121463.63636363637</v>
      </c>
      <c r="F13" s="37">
        <v>250096.9696969697</v>
      </c>
      <c r="G13" s="37">
        <v>250096.9696969697</v>
      </c>
      <c r="H13" s="37">
        <v>250096.9696969697</v>
      </c>
      <c r="I13" s="37">
        <v>232163.63636363635</v>
      </c>
      <c r="J13" s="37">
        <v>232163.63636363635</v>
      </c>
      <c r="K13" s="37">
        <v>232163.63636363635</v>
      </c>
      <c r="L13" s="37">
        <v>170096.9696969697</v>
      </c>
      <c r="M13" s="37">
        <v>170096.9696969697</v>
      </c>
      <c r="N13" s="37">
        <v>170096.9696969697</v>
      </c>
      <c r="O13" s="37">
        <f t="shared" si="0"/>
        <v>2200000</v>
      </c>
    </row>
    <row r="14" spans="1:24" x14ac:dyDescent="0.25">
      <c r="A14" s="105" t="s">
        <v>25</v>
      </c>
      <c r="B14" s="102" t="s">
        <v>112</v>
      </c>
      <c r="C14" s="37">
        <v>0</v>
      </c>
      <c r="D14" s="37">
        <v>90909.090909090912</v>
      </c>
      <c r="E14" s="37">
        <v>90909.090909090912</v>
      </c>
      <c r="F14" s="37">
        <v>90909.090909090912</v>
      </c>
      <c r="G14" s="37">
        <v>90909.090909090912</v>
      </c>
      <c r="H14" s="37">
        <v>90909.090909090912</v>
      </c>
      <c r="I14" s="37">
        <v>90909.090909090912</v>
      </c>
      <c r="J14" s="37">
        <v>90909.090909090912</v>
      </c>
      <c r="K14" s="37">
        <v>90909.090909090912</v>
      </c>
      <c r="L14" s="37">
        <v>90909.090909090912</v>
      </c>
      <c r="M14" s="37">
        <v>90909.090909090912</v>
      </c>
      <c r="N14" s="37">
        <v>90909.090909090912</v>
      </c>
      <c r="O14" s="37">
        <f t="shared" si="0"/>
        <v>1000000.0000000002</v>
      </c>
    </row>
    <row r="15" spans="1:24" x14ac:dyDescent="0.25">
      <c r="A15" s="105" t="s">
        <v>25</v>
      </c>
      <c r="B15" s="102" t="s">
        <v>37</v>
      </c>
      <c r="C15" s="37">
        <v>16666.666666666668</v>
      </c>
      <c r="D15" s="37">
        <v>16666.666666666668</v>
      </c>
      <c r="E15" s="37">
        <v>16666.666666666668</v>
      </c>
      <c r="F15" s="37">
        <v>16666.666666666668</v>
      </c>
      <c r="G15" s="37">
        <v>16666.666666666668</v>
      </c>
      <c r="H15" s="37">
        <v>16666.666666666668</v>
      </c>
      <c r="I15" s="37">
        <v>16666.666666666668</v>
      </c>
      <c r="J15" s="37">
        <v>16666.666666666668</v>
      </c>
      <c r="K15" s="37">
        <v>16666.666666666668</v>
      </c>
      <c r="L15" s="37">
        <v>16666.666666666668</v>
      </c>
      <c r="M15" s="37">
        <v>16666.666666666668</v>
      </c>
      <c r="N15" s="37">
        <v>16666.666666666668</v>
      </c>
      <c r="O15" s="37">
        <f t="shared" si="0"/>
        <v>199999.99999999997</v>
      </c>
    </row>
    <row r="16" spans="1:24" x14ac:dyDescent="0.25">
      <c r="A16" s="106" t="s">
        <v>39</v>
      </c>
      <c r="B16" s="102" t="s">
        <v>42</v>
      </c>
      <c r="C16" s="37">
        <f>SUM(C17:C21)</f>
        <v>0</v>
      </c>
      <c r="D16" s="37">
        <f>SUM(D17:D21)</f>
        <v>200321.18181818182</v>
      </c>
      <c r="E16" s="37">
        <f t="shared" ref="E16:M16" si="1">SUM(E17:E21)</f>
        <v>200321.18181818182</v>
      </c>
      <c r="F16" s="37">
        <f t="shared" si="1"/>
        <v>200321.18181818182</v>
      </c>
      <c r="G16" s="37">
        <f t="shared" si="1"/>
        <v>200321.18181818182</v>
      </c>
      <c r="H16" s="37">
        <f t="shared" si="1"/>
        <v>662821.18181818188</v>
      </c>
      <c r="I16" s="37">
        <f t="shared" si="1"/>
        <v>362821.18181818182</v>
      </c>
      <c r="J16" s="37">
        <f t="shared" si="1"/>
        <v>362821.18181818182</v>
      </c>
      <c r="K16" s="37">
        <f t="shared" si="1"/>
        <v>362821.18181818182</v>
      </c>
      <c r="L16" s="37">
        <f t="shared" si="1"/>
        <v>300321.18181818182</v>
      </c>
      <c r="M16" s="37">
        <f t="shared" si="1"/>
        <v>200321.18181818182</v>
      </c>
      <c r="N16" s="37">
        <f>SUM(N17:N21)</f>
        <v>200321.18181818182</v>
      </c>
      <c r="O16" s="37">
        <f t="shared" ref="O16:O22" si="2">SUM(C16:N16)</f>
        <v>3253532.9999999995</v>
      </c>
    </row>
    <row r="17" spans="1:15" x14ac:dyDescent="0.25">
      <c r="A17" s="106" t="s">
        <v>39</v>
      </c>
      <c r="B17" s="103" t="s">
        <v>113</v>
      </c>
      <c r="C17" s="30">
        <v>0</v>
      </c>
      <c r="D17" s="30">
        <v>200321.18181818182</v>
      </c>
      <c r="E17" s="30">
        <v>200321.18181818182</v>
      </c>
      <c r="F17" s="30">
        <v>200321.18181818182</v>
      </c>
      <c r="G17" s="30">
        <v>200321.18181818182</v>
      </c>
      <c r="H17" s="30">
        <v>200321.18181818182</v>
      </c>
      <c r="I17" s="30">
        <v>200321.18181818182</v>
      </c>
      <c r="J17" s="30">
        <v>200321.18181818182</v>
      </c>
      <c r="K17" s="30">
        <v>200321.18181818182</v>
      </c>
      <c r="L17" s="30">
        <v>200321.18181818182</v>
      </c>
      <c r="M17" s="30">
        <v>200321.18181818182</v>
      </c>
      <c r="N17" s="30">
        <v>200321.18181818182</v>
      </c>
      <c r="O17" s="30">
        <f t="shared" si="2"/>
        <v>2203533.0000000005</v>
      </c>
    </row>
    <row r="18" spans="1:15" x14ac:dyDescent="0.25">
      <c r="A18" s="106" t="s">
        <v>39</v>
      </c>
      <c r="B18" s="103" t="s">
        <v>114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300000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f t="shared" si="2"/>
        <v>300000</v>
      </c>
    </row>
    <row r="19" spans="1:15" x14ac:dyDescent="0.25">
      <c r="A19" s="106" t="s">
        <v>39</v>
      </c>
      <c r="B19" s="103" t="s">
        <v>115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62500</v>
      </c>
      <c r="I19" s="30">
        <v>62500</v>
      </c>
      <c r="J19" s="30">
        <v>62500</v>
      </c>
      <c r="K19" s="30">
        <v>62500</v>
      </c>
      <c r="L19" s="30">
        <v>0</v>
      </c>
      <c r="M19" s="30">
        <v>0</v>
      </c>
      <c r="N19" s="30">
        <v>0</v>
      </c>
      <c r="O19" s="30">
        <f t="shared" si="2"/>
        <v>250000</v>
      </c>
    </row>
    <row r="20" spans="1:15" x14ac:dyDescent="0.25">
      <c r="A20" s="106" t="s">
        <v>39</v>
      </c>
      <c r="B20" s="103" t="s">
        <v>116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100000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f t="shared" si="2"/>
        <v>100000</v>
      </c>
    </row>
    <row r="21" spans="1:15" x14ac:dyDescent="0.25">
      <c r="A21" s="106" t="s">
        <v>39</v>
      </c>
      <c r="B21" s="103" t="s">
        <v>45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100000</v>
      </c>
      <c r="J21" s="30">
        <v>100000</v>
      </c>
      <c r="K21" s="30">
        <v>100000</v>
      </c>
      <c r="L21" s="30">
        <v>100000</v>
      </c>
      <c r="M21" s="30">
        <v>0</v>
      </c>
      <c r="N21" s="30">
        <v>0</v>
      </c>
      <c r="O21" s="30">
        <f t="shared" si="2"/>
        <v>400000</v>
      </c>
    </row>
    <row r="22" spans="1:15" x14ac:dyDescent="0.25">
      <c r="A22" s="106" t="s">
        <v>39</v>
      </c>
      <c r="B22" s="102" t="s">
        <v>47</v>
      </c>
      <c r="C22" s="37">
        <f>SUM(C23:C25)</f>
        <v>0</v>
      </c>
      <c r="D22" s="37">
        <f t="shared" ref="D22:N22" si="3">SUM(D23:D25)</f>
        <v>413636.36363636365</v>
      </c>
      <c r="E22" s="37">
        <f t="shared" si="3"/>
        <v>413636.36363636365</v>
      </c>
      <c r="F22" s="37">
        <f t="shared" si="3"/>
        <v>452525.25252525252</v>
      </c>
      <c r="G22" s="37">
        <f t="shared" si="3"/>
        <v>452525.25252525252</v>
      </c>
      <c r="H22" s="37">
        <f t="shared" si="3"/>
        <v>452525.25252525252</v>
      </c>
      <c r="I22" s="37">
        <f t="shared" si="3"/>
        <v>435858.5858585859</v>
      </c>
      <c r="J22" s="37">
        <f t="shared" si="3"/>
        <v>435858.5858585859</v>
      </c>
      <c r="K22" s="37">
        <f t="shared" si="3"/>
        <v>435858.5858585859</v>
      </c>
      <c r="L22" s="37">
        <f t="shared" si="3"/>
        <v>385858.58585858584</v>
      </c>
      <c r="M22" s="37">
        <f t="shared" si="3"/>
        <v>385858.58585858584</v>
      </c>
      <c r="N22" s="37">
        <f t="shared" si="3"/>
        <v>385858.58585858584</v>
      </c>
      <c r="O22" s="37">
        <f t="shared" si="2"/>
        <v>4650000</v>
      </c>
    </row>
    <row r="23" spans="1:15" x14ac:dyDescent="0.25">
      <c r="A23" s="106" t="s">
        <v>39</v>
      </c>
      <c r="B23" s="103" t="s">
        <v>48</v>
      </c>
      <c r="C23" s="30">
        <v>0</v>
      </c>
      <c r="D23" s="30">
        <v>45454.545454545456</v>
      </c>
      <c r="E23" s="30">
        <v>45454.545454545456</v>
      </c>
      <c r="F23" s="30">
        <v>45454.545454545456</v>
      </c>
      <c r="G23" s="30">
        <v>45454.545454545456</v>
      </c>
      <c r="H23" s="30">
        <v>45454.545454545456</v>
      </c>
      <c r="I23" s="30">
        <v>45454.545454545456</v>
      </c>
      <c r="J23" s="30">
        <v>45454.545454545456</v>
      </c>
      <c r="K23" s="30">
        <v>45454.545454545456</v>
      </c>
      <c r="L23" s="30">
        <v>45454.545454545456</v>
      </c>
      <c r="M23" s="30">
        <v>45454.545454545456</v>
      </c>
      <c r="N23" s="30">
        <v>45454.545454545456</v>
      </c>
      <c r="O23" s="30">
        <f t="shared" si="0"/>
        <v>500000.00000000012</v>
      </c>
    </row>
    <row r="24" spans="1:15" x14ac:dyDescent="0.25">
      <c r="A24" s="106" t="s">
        <v>39</v>
      </c>
      <c r="B24" s="103" t="s">
        <v>49</v>
      </c>
      <c r="C24" s="30">
        <v>0</v>
      </c>
      <c r="D24" s="30">
        <v>50000</v>
      </c>
      <c r="E24" s="30">
        <v>50000</v>
      </c>
      <c r="F24" s="30">
        <v>88888.888888888891</v>
      </c>
      <c r="G24" s="30">
        <v>88888.888888888891</v>
      </c>
      <c r="H24" s="30">
        <v>88888.888888888891</v>
      </c>
      <c r="I24" s="30">
        <v>72222.222222222234</v>
      </c>
      <c r="J24" s="30">
        <v>72222.222222222234</v>
      </c>
      <c r="K24" s="30">
        <v>72222.222222222234</v>
      </c>
      <c r="L24" s="30">
        <v>22222.222222222223</v>
      </c>
      <c r="M24" s="30">
        <v>22222.222222222223</v>
      </c>
      <c r="N24" s="30">
        <v>22222.222222222223</v>
      </c>
      <c r="O24" s="30">
        <f t="shared" si="0"/>
        <v>650000.00000000012</v>
      </c>
    </row>
    <row r="25" spans="1:15" x14ac:dyDescent="0.25">
      <c r="A25" s="106" t="s">
        <v>39</v>
      </c>
      <c r="B25" s="103" t="s">
        <v>50</v>
      </c>
      <c r="C25" s="30">
        <v>0</v>
      </c>
      <c r="D25" s="30">
        <v>318181.81818181818</v>
      </c>
      <c r="E25" s="30">
        <v>318181.81818181818</v>
      </c>
      <c r="F25" s="30">
        <v>318181.81818181818</v>
      </c>
      <c r="G25" s="30">
        <v>318181.81818181818</v>
      </c>
      <c r="H25" s="30">
        <v>318181.81818181818</v>
      </c>
      <c r="I25" s="30">
        <v>318181.81818181818</v>
      </c>
      <c r="J25" s="30">
        <v>318181.81818181818</v>
      </c>
      <c r="K25" s="30">
        <v>318181.81818181818</v>
      </c>
      <c r="L25" s="30">
        <v>318181.81818181818</v>
      </c>
      <c r="M25" s="30">
        <v>318181.81818181818</v>
      </c>
      <c r="N25" s="30">
        <v>318181.81818181818</v>
      </c>
      <c r="O25" s="30">
        <f t="shared" si="0"/>
        <v>3500000.0000000005</v>
      </c>
    </row>
    <row r="26" spans="1:15" x14ac:dyDescent="0.25">
      <c r="A26" s="106" t="s">
        <v>39</v>
      </c>
      <c r="B26" s="102" t="s">
        <v>54</v>
      </c>
      <c r="C26" s="37">
        <f t="shared" ref="C26:N26" si="4">SUM(C27:C27)</f>
        <v>0</v>
      </c>
      <c r="D26" s="37">
        <f t="shared" si="4"/>
        <v>260034</v>
      </c>
      <c r="E26" s="37">
        <f t="shared" si="4"/>
        <v>260034</v>
      </c>
      <c r="F26" s="37">
        <f t="shared" si="4"/>
        <v>260034</v>
      </c>
      <c r="G26" s="37">
        <f t="shared" si="4"/>
        <v>260034</v>
      </c>
      <c r="H26" s="37">
        <f t="shared" si="4"/>
        <v>260034</v>
      </c>
      <c r="I26" s="37">
        <f t="shared" si="4"/>
        <v>260034</v>
      </c>
      <c r="J26" s="37">
        <f t="shared" si="4"/>
        <v>260034</v>
      </c>
      <c r="K26" s="37">
        <f t="shared" si="4"/>
        <v>260034</v>
      </c>
      <c r="L26" s="37">
        <f t="shared" si="4"/>
        <v>260034</v>
      </c>
      <c r="M26" s="37">
        <f t="shared" si="4"/>
        <v>260034</v>
      </c>
      <c r="N26" s="37">
        <f t="shared" si="4"/>
        <v>260034</v>
      </c>
      <c r="O26" s="37">
        <f>SUM(C26:N26)</f>
        <v>2860374</v>
      </c>
    </row>
    <row r="27" spans="1:15" ht="15.75" thickBot="1" x14ac:dyDescent="0.3">
      <c r="A27" s="106" t="s">
        <v>39</v>
      </c>
      <c r="B27" s="103" t="s">
        <v>56</v>
      </c>
      <c r="C27" s="30">
        <v>0</v>
      </c>
      <c r="D27" s="30">
        <v>260034</v>
      </c>
      <c r="E27" s="30">
        <v>260034</v>
      </c>
      <c r="F27" s="30">
        <v>260034</v>
      </c>
      <c r="G27" s="30">
        <v>260034</v>
      </c>
      <c r="H27" s="30">
        <v>260034</v>
      </c>
      <c r="I27" s="30">
        <v>260034</v>
      </c>
      <c r="J27" s="30">
        <v>260034</v>
      </c>
      <c r="K27" s="30">
        <v>260034</v>
      </c>
      <c r="L27" s="30">
        <v>260034</v>
      </c>
      <c r="M27" s="30">
        <v>260034</v>
      </c>
      <c r="N27" s="30">
        <v>260034</v>
      </c>
      <c r="O27" s="30">
        <f t="shared" si="0"/>
        <v>2860374</v>
      </c>
    </row>
    <row r="28" spans="1:15" ht="15.75" thickBot="1" x14ac:dyDescent="0.3">
      <c r="B28" s="99" t="s">
        <v>92</v>
      </c>
      <c r="C28" s="131">
        <f t="shared" ref="C28:O28" si="5">SUM(C9:C16)+C22+C26</f>
        <v>16666.666666666668</v>
      </c>
      <c r="D28" s="131">
        <f t="shared" si="5"/>
        <v>9092305.8893939406</v>
      </c>
      <c r="E28" s="131">
        <f t="shared" si="5"/>
        <v>9512305.8893939387</v>
      </c>
      <c r="F28" s="131">
        <f t="shared" si="5"/>
        <v>9942445.3916161619</v>
      </c>
      <c r="G28" s="131">
        <f t="shared" si="5"/>
        <v>2554853.5916161621</v>
      </c>
      <c r="H28" s="131">
        <f t="shared" si="5"/>
        <v>3017353.5916161621</v>
      </c>
      <c r="I28" s="131">
        <f t="shared" si="5"/>
        <v>2022207.2616161616</v>
      </c>
      <c r="J28" s="131">
        <f t="shared" si="5"/>
        <v>2022207.2616161616</v>
      </c>
      <c r="K28" s="131">
        <f t="shared" si="5"/>
        <v>2022207.2616161616</v>
      </c>
      <c r="L28" s="131">
        <f t="shared" si="5"/>
        <v>8312656.4949494954</v>
      </c>
      <c r="M28" s="131">
        <f t="shared" si="5"/>
        <v>1333886.494949495</v>
      </c>
      <c r="N28" s="131">
        <f t="shared" si="5"/>
        <v>1333886.494949495</v>
      </c>
      <c r="O28" s="131">
        <f t="shared" si="5"/>
        <v>51182982.289999999</v>
      </c>
    </row>
    <row r="29" spans="1:15" ht="15.75" thickBot="1" x14ac:dyDescent="0.3"/>
    <row r="30" spans="1:15" ht="21.75" thickBot="1" x14ac:dyDescent="0.3">
      <c r="A30" s="168" t="s">
        <v>0</v>
      </c>
      <c r="B30" s="170" t="s">
        <v>93</v>
      </c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1"/>
    </row>
    <row r="31" spans="1:15" ht="15.75" thickBot="1" x14ac:dyDescent="0.3">
      <c r="A31" s="169"/>
      <c r="B31" s="100"/>
      <c r="C31" s="98" t="s">
        <v>77</v>
      </c>
      <c r="D31" s="98" t="s">
        <v>78</v>
      </c>
      <c r="E31" s="98" t="s">
        <v>79</v>
      </c>
      <c r="F31" s="98" t="s">
        <v>80</v>
      </c>
      <c r="G31" s="98" t="s">
        <v>81</v>
      </c>
      <c r="H31" s="98" t="s">
        <v>82</v>
      </c>
      <c r="I31" s="98" t="s">
        <v>83</v>
      </c>
      <c r="J31" s="98" t="s">
        <v>84</v>
      </c>
      <c r="K31" s="98" t="s">
        <v>85</v>
      </c>
      <c r="L31" s="98" t="s">
        <v>86</v>
      </c>
      <c r="M31" s="98" t="s">
        <v>87</v>
      </c>
      <c r="N31" s="98" t="s">
        <v>88</v>
      </c>
      <c r="O31" s="98" t="s">
        <v>89</v>
      </c>
    </row>
    <row r="32" spans="1:15" x14ac:dyDescent="0.25">
      <c r="A32" s="169"/>
      <c r="B32" s="172" t="s">
        <v>90</v>
      </c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3"/>
    </row>
    <row r="33" spans="1:15" x14ac:dyDescent="0.25">
      <c r="A33" s="104" t="s">
        <v>25</v>
      </c>
      <c r="B33" s="101" t="s">
        <v>26</v>
      </c>
      <c r="C33" s="83">
        <v>0</v>
      </c>
      <c r="D33" s="83">
        <v>6417905.4500000002</v>
      </c>
      <c r="E33" s="83">
        <v>6417905.4500000002</v>
      </c>
      <c r="F33" s="83">
        <v>7437591.8000000007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6568790</v>
      </c>
      <c r="M33" s="83">
        <v>0</v>
      </c>
      <c r="N33" s="83">
        <v>0</v>
      </c>
      <c r="O33" s="83">
        <f t="shared" ref="O33:O44" si="6">SUM(C33:N33)</f>
        <v>26842192.700000003</v>
      </c>
    </row>
    <row r="34" spans="1:15" x14ac:dyDescent="0.25">
      <c r="A34" s="105" t="s">
        <v>25</v>
      </c>
      <c r="B34" s="102" t="s">
        <v>27</v>
      </c>
      <c r="C34" s="37">
        <v>0</v>
      </c>
      <c r="D34" s="37">
        <v>1571369.5</v>
      </c>
      <c r="E34" s="37">
        <v>1571369.5</v>
      </c>
      <c r="F34" s="37">
        <v>1024300.43</v>
      </c>
      <c r="G34" s="37">
        <v>1024300.43</v>
      </c>
      <c r="H34" s="37">
        <v>1024300.43</v>
      </c>
      <c r="I34" s="37">
        <v>363754.1</v>
      </c>
      <c r="J34" s="37">
        <v>363754.1</v>
      </c>
      <c r="K34" s="37">
        <v>363754.1</v>
      </c>
      <c r="L34" s="37">
        <v>259980</v>
      </c>
      <c r="M34" s="37">
        <v>0</v>
      </c>
      <c r="N34" s="37">
        <v>0</v>
      </c>
      <c r="O34" s="37">
        <f t="shared" si="6"/>
        <v>7566882.5899999989</v>
      </c>
    </row>
    <row r="35" spans="1:15" x14ac:dyDescent="0.25">
      <c r="A35" s="105" t="s">
        <v>25</v>
      </c>
      <c r="B35" s="102" t="s">
        <v>31</v>
      </c>
      <c r="C35" s="37">
        <v>0</v>
      </c>
      <c r="D35" s="37">
        <v>0</v>
      </c>
      <c r="E35" s="37">
        <v>420000</v>
      </c>
      <c r="F35" s="37">
        <v>210000</v>
      </c>
      <c r="G35" s="37">
        <v>210000</v>
      </c>
      <c r="H35" s="37">
        <v>210000</v>
      </c>
      <c r="I35" s="37">
        <v>210000</v>
      </c>
      <c r="J35" s="37">
        <v>210000</v>
      </c>
      <c r="K35" s="37">
        <v>210000</v>
      </c>
      <c r="L35" s="37">
        <v>210000</v>
      </c>
      <c r="M35" s="37">
        <v>210000</v>
      </c>
      <c r="N35" s="37">
        <v>210000</v>
      </c>
      <c r="O35" s="37">
        <f t="shared" si="6"/>
        <v>2310000</v>
      </c>
    </row>
    <row r="36" spans="1:15" x14ac:dyDescent="0.25">
      <c r="A36" s="105" t="s">
        <v>25</v>
      </c>
      <c r="B36" s="102" t="s">
        <v>32</v>
      </c>
      <c r="C36" s="37">
        <v>0</v>
      </c>
      <c r="D36" s="37">
        <v>0</v>
      </c>
      <c r="E36" s="37">
        <v>0</v>
      </c>
      <c r="F36" s="37">
        <v>0</v>
      </c>
      <c r="G36" s="37">
        <v>50000</v>
      </c>
      <c r="H36" s="37">
        <v>50000</v>
      </c>
      <c r="I36" s="37">
        <v>50000</v>
      </c>
      <c r="J36" s="37">
        <v>50000</v>
      </c>
      <c r="K36" s="37">
        <v>50000</v>
      </c>
      <c r="L36" s="37">
        <v>50000</v>
      </c>
      <c r="M36" s="37">
        <v>0</v>
      </c>
      <c r="N36" s="37">
        <v>0</v>
      </c>
      <c r="O36" s="37">
        <f t="shared" si="6"/>
        <v>300000</v>
      </c>
    </row>
    <row r="37" spans="1:15" x14ac:dyDescent="0.25">
      <c r="A37" s="105" t="s">
        <v>25</v>
      </c>
      <c r="B37" s="102" t="s">
        <v>91</v>
      </c>
      <c r="C37" s="37">
        <v>0</v>
      </c>
      <c r="D37" s="37">
        <v>121463.63636363637</v>
      </c>
      <c r="E37" s="37">
        <v>121463.63636363637</v>
      </c>
      <c r="F37" s="37">
        <v>250096.9696969697</v>
      </c>
      <c r="G37" s="37">
        <v>250096.9696969697</v>
      </c>
      <c r="H37" s="37">
        <v>250096.9696969697</v>
      </c>
      <c r="I37" s="37">
        <v>232163.63636363635</v>
      </c>
      <c r="J37" s="37">
        <v>232163.63636363635</v>
      </c>
      <c r="K37" s="37">
        <v>232163.63636363635</v>
      </c>
      <c r="L37" s="37">
        <v>170096.9696969697</v>
      </c>
      <c r="M37" s="37">
        <v>170096.9696969697</v>
      </c>
      <c r="N37" s="37">
        <v>170096.9696969697</v>
      </c>
      <c r="O37" s="37">
        <f t="shared" si="6"/>
        <v>2200000</v>
      </c>
    </row>
    <row r="38" spans="1:15" x14ac:dyDescent="0.25">
      <c r="A38" s="105" t="s">
        <v>25</v>
      </c>
      <c r="B38" s="102" t="s">
        <v>112</v>
      </c>
      <c r="C38" s="37">
        <v>0</v>
      </c>
      <c r="D38" s="37">
        <v>90909.090909090912</v>
      </c>
      <c r="E38" s="37">
        <v>90909.090909090912</v>
      </c>
      <c r="F38" s="37">
        <v>90909.090909090912</v>
      </c>
      <c r="G38" s="37">
        <v>90909.090909090912</v>
      </c>
      <c r="H38" s="37">
        <v>90909.090909090912</v>
      </c>
      <c r="I38" s="37">
        <v>90909.090909090912</v>
      </c>
      <c r="J38" s="37">
        <v>90909.090909090912</v>
      </c>
      <c r="K38" s="37">
        <v>90909.090909090912</v>
      </c>
      <c r="L38" s="37">
        <v>90909.090909090912</v>
      </c>
      <c r="M38" s="37">
        <v>90909.090909090912</v>
      </c>
      <c r="N38" s="37">
        <v>90909.090909090912</v>
      </c>
      <c r="O38" s="37">
        <f t="shared" si="6"/>
        <v>1000000.0000000002</v>
      </c>
    </row>
    <row r="39" spans="1:15" x14ac:dyDescent="0.25">
      <c r="A39" s="105" t="s">
        <v>25</v>
      </c>
      <c r="B39" s="102" t="s">
        <v>37</v>
      </c>
      <c r="C39" s="37">
        <v>16666.666666666668</v>
      </c>
      <c r="D39" s="37">
        <v>16666.666666666668</v>
      </c>
      <c r="E39" s="37">
        <v>16666.666666666668</v>
      </c>
      <c r="F39" s="37">
        <v>16666.666666666668</v>
      </c>
      <c r="G39" s="37">
        <v>16666.666666666668</v>
      </c>
      <c r="H39" s="37">
        <v>16666.666666666668</v>
      </c>
      <c r="I39" s="37">
        <v>16666.666666666668</v>
      </c>
      <c r="J39" s="37">
        <v>16666.666666666668</v>
      </c>
      <c r="K39" s="37">
        <v>16666.666666666668</v>
      </c>
      <c r="L39" s="37">
        <v>16666.666666666668</v>
      </c>
      <c r="M39" s="37">
        <v>16666.666666666668</v>
      </c>
      <c r="N39" s="37">
        <v>16666.666666666668</v>
      </c>
      <c r="O39" s="37">
        <f t="shared" si="6"/>
        <v>199999.99999999997</v>
      </c>
    </row>
    <row r="40" spans="1:15" x14ac:dyDescent="0.25">
      <c r="A40" s="106" t="s">
        <v>39</v>
      </c>
      <c r="B40" s="102" t="s">
        <v>42</v>
      </c>
      <c r="C40" s="37">
        <f>SUM(C41:C45)</f>
        <v>0</v>
      </c>
      <c r="D40" s="37">
        <f t="shared" ref="D40" si="7">SUM(D41:D45)</f>
        <v>185000</v>
      </c>
      <c r="E40" s="37">
        <f t="shared" ref="E40" si="8">SUM(E41:E45)</f>
        <v>185000</v>
      </c>
      <c r="F40" s="37">
        <f t="shared" ref="F40" si="9">SUM(F41:F45)</f>
        <v>193333.33</v>
      </c>
      <c r="G40" s="37">
        <f t="shared" ref="G40" si="10">SUM(G41:G45)</f>
        <v>193333.33</v>
      </c>
      <c r="H40" s="37">
        <f t="shared" ref="H40" si="11">SUM(H41:H45)</f>
        <v>653333.32999999996</v>
      </c>
      <c r="I40" s="37">
        <f t="shared" ref="I40" si="12">SUM(I41:I45)</f>
        <v>349999.99666666664</v>
      </c>
      <c r="J40" s="37">
        <f t="shared" ref="J40" si="13">SUM(J41:J45)</f>
        <v>349999.99666666664</v>
      </c>
      <c r="K40" s="37">
        <f t="shared" ref="K40" si="14">SUM(K41:K45)</f>
        <v>349999.99666666664</v>
      </c>
      <c r="L40" s="37">
        <f t="shared" ref="L40" si="15">SUM(L41:L45)</f>
        <v>288333.32999999996</v>
      </c>
      <c r="M40" s="37">
        <f t="shared" ref="M40" si="16">SUM(M41:M45)</f>
        <v>193333.33</v>
      </c>
      <c r="N40" s="37">
        <f t="shared" ref="N40" si="17">SUM(N41:N45)</f>
        <v>193333.33</v>
      </c>
      <c r="O40" s="37">
        <f t="shared" si="6"/>
        <v>3134999.9699999997</v>
      </c>
    </row>
    <row r="41" spans="1:15" x14ac:dyDescent="0.25">
      <c r="A41" s="106" t="s">
        <v>39</v>
      </c>
      <c r="B41" s="103" t="s">
        <v>113</v>
      </c>
      <c r="C41" s="30">
        <v>0</v>
      </c>
      <c r="D41" s="30">
        <v>185000</v>
      </c>
      <c r="E41" s="30">
        <v>185000</v>
      </c>
      <c r="F41" s="30">
        <v>193333.33</v>
      </c>
      <c r="G41" s="30">
        <v>193333.33</v>
      </c>
      <c r="H41" s="30">
        <v>193333.33</v>
      </c>
      <c r="I41" s="30">
        <v>193333.33</v>
      </c>
      <c r="J41" s="30">
        <v>193333.33</v>
      </c>
      <c r="K41" s="30">
        <v>193333.33</v>
      </c>
      <c r="L41" s="30">
        <v>193333.33</v>
      </c>
      <c r="M41" s="30">
        <v>193333.33</v>
      </c>
      <c r="N41" s="30">
        <v>193333.33</v>
      </c>
      <c r="O41" s="30">
        <f t="shared" si="6"/>
        <v>2109999.9700000002</v>
      </c>
    </row>
    <row r="42" spans="1:15" x14ac:dyDescent="0.25">
      <c r="A42" s="106" t="s">
        <v>39</v>
      </c>
      <c r="B42" s="103" t="s">
        <v>114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300000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f t="shared" si="6"/>
        <v>300000</v>
      </c>
    </row>
    <row r="43" spans="1:15" x14ac:dyDescent="0.25">
      <c r="A43" s="106" t="s">
        <v>39</v>
      </c>
      <c r="B43" s="103" t="s">
        <v>115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60000</v>
      </c>
      <c r="I43" s="30">
        <v>60000</v>
      </c>
      <c r="J43" s="30">
        <v>60000</v>
      </c>
      <c r="K43" s="30">
        <v>60000</v>
      </c>
      <c r="L43" s="30">
        <v>0</v>
      </c>
      <c r="M43" s="30">
        <v>0</v>
      </c>
      <c r="N43" s="30">
        <v>0</v>
      </c>
      <c r="O43" s="30">
        <f t="shared" si="6"/>
        <v>240000</v>
      </c>
    </row>
    <row r="44" spans="1:15" x14ac:dyDescent="0.25">
      <c r="A44" s="106" t="s">
        <v>39</v>
      </c>
      <c r="B44" s="103" t="s">
        <v>116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100000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f t="shared" si="6"/>
        <v>100000</v>
      </c>
    </row>
    <row r="45" spans="1:15" x14ac:dyDescent="0.25">
      <c r="A45" s="106" t="s">
        <v>39</v>
      </c>
      <c r="B45" s="103" t="s">
        <v>45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96666.666666666672</v>
      </c>
      <c r="J45" s="30">
        <v>96666.666666666672</v>
      </c>
      <c r="K45" s="30">
        <v>96666.666666666672</v>
      </c>
      <c r="L45" s="30">
        <v>95000</v>
      </c>
      <c r="M45" s="30">
        <v>0</v>
      </c>
      <c r="N45" s="30">
        <v>0</v>
      </c>
      <c r="O45" s="30">
        <f t="shared" ref="O45:O51" si="18">SUM(C45:N45)</f>
        <v>385000</v>
      </c>
    </row>
    <row r="46" spans="1:15" x14ac:dyDescent="0.25">
      <c r="A46" s="106" t="s">
        <v>39</v>
      </c>
      <c r="B46" s="102" t="s">
        <v>47</v>
      </c>
      <c r="C46" s="37">
        <f>SUM(C47:C49)</f>
        <v>0</v>
      </c>
      <c r="D46" s="37">
        <f t="shared" ref="D46" si="19">SUM(D47:D49)</f>
        <v>410000</v>
      </c>
      <c r="E46" s="37">
        <f t="shared" ref="E46" si="20">SUM(E47:E49)</f>
        <v>410000</v>
      </c>
      <c r="F46" s="37">
        <f t="shared" ref="F46" si="21">SUM(F47:F49)</f>
        <v>453333.32666666666</v>
      </c>
      <c r="G46" s="37">
        <f t="shared" ref="G46" si="22">SUM(G47:G49)</f>
        <v>453333.32666666666</v>
      </c>
      <c r="H46" s="37">
        <f t="shared" ref="H46" si="23">SUM(H47:H49)</f>
        <v>453333.32666666666</v>
      </c>
      <c r="I46" s="37">
        <f t="shared" ref="I46" si="24">SUM(I47:I49)</f>
        <v>434999.99333333329</v>
      </c>
      <c r="J46" s="37">
        <f t="shared" ref="J46" si="25">SUM(J47:J49)</f>
        <v>434999.99333333329</v>
      </c>
      <c r="K46" s="37">
        <f t="shared" ref="K46" si="26">SUM(K47:K49)</f>
        <v>434999.99333333329</v>
      </c>
      <c r="L46" s="37">
        <f t="shared" ref="L46" si="27">SUM(L47:L49)</f>
        <v>388333.32666666666</v>
      </c>
      <c r="M46" s="37">
        <f t="shared" ref="M46" si="28">SUM(M47:M49)</f>
        <v>388333.32666666666</v>
      </c>
      <c r="N46" s="37">
        <f t="shared" ref="N46" si="29">SUM(N47:N49)</f>
        <v>388333.32666666666</v>
      </c>
      <c r="O46" s="37">
        <f t="shared" si="18"/>
        <v>4649999.9399999995</v>
      </c>
    </row>
    <row r="47" spans="1:15" x14ac:dyDescent="0.25">
      <c r="A47" s="106" t="s">
        <v>39</v>
      </c>
      <c r="B47" s="103" t="s">
        <v>48</v>
      </c>
      <c r="C47" s="30">
        <v>0</v>
      </c>
      <c r="D47" s="30">
        <v>42500</v>
      </c>
      <c r="E47" s="30">
        <v>42500</v>
      </c>
      <c r="F47" s="30">
        <v>40000</v>
      </c>
      <c r="G47" s="30">
        <v>40000</v>
      </c>
      <c r="H47" s="30">
        <v>40000</v>
      </c>
      <c r="I47" s="30">
        <v>40000</v>
      </c>
      <c r="J47" s="30">
        <v>40000</v>
      </c>
      <c r="K47" s="30">
        <v>40000</v>
      </c>
      <c r="L47" s="30">
        <v>40000</v>
      </c>
      <c r="M47" s="30">
        <v>40000</v>
      </c>
      <c r="N47" s="30">
        <v>40000</v>
      </c>
      <c r="O47" s="30">
        <f t="shared" si="18"/>
        <v>445000</v>
      </c>
    </row>
    <row r="48" spans="1:15" x14ac:dyDescent="0.25">
      <c r="A48" s="106" t="s">
        <v>39</v>
      </c>
      <c r="B48" s="103" t="s">
        <v>49</v>
      </c>
      <c r="C48" s="30">
        <v>0</v>
      </c>
      <c r="D48" s="30">
        <v>45000</v>
      </c>
      <c r="E48" s="30">
        <v>45000</v>
      </c>
      <c r="F48" s="30">
        <v>86666.666666666672</v>
      </c>
      <c r="G48" s="30">
        <v>86666.666666666672</v>
      </c>
      <c r="H48" s="30">
        <v>86666.666666666672</v>
      </c>
      <c r="I48" s="30">
        <v>68333.333333333328</v>
      </c>
      <c r="J48" s="30">
        <v>68333.333333333328</v>
      </c>
      <c r="K48" s="30">
        <v>68333.333333333328</v>
      </c>
      <c r="L48" s="30">
        <v>21666.666666666668</v>
      </c>
      <c r="M48" s="30">
        <v>21666.666666666668</v>
      </c>
      <c r="N48" s="30">
        <v>21666.666666666668</v>
      </c>
      <c r="O48" s="30">
        <f t="shared" si="18"/>
        <v>619999.99999999988</v>
      </c>
    </row>
    <row r="49" spans="1:15" x14ac:dyDescent="0.25">
      <c r="A49" s="106" t="s">
        <v>39</v>
      </c>
      <c r="B49" s="103" t="s">
        <v>50</v>
      </c>
      <c r="C49" s="30">
        <v>0</v>
      </c>
      <c r="D49" s="30">
        <v>322500</v>
      </c>
      <c r="E49" s="30">
        <v>322500</v>
      </c>
      <c r="F49" s="30">
        <v>326666.65999999997</v>
      </c>
      <c r="G49" s="30">
        <v>326666.65999999997</v>
      </c>
      <c r="H49" s="30">
        <v>326666.65999999997</v>
      </c>
      <c r="I49" s="30">
        <v>326666.65999999997</v>
      </c>
      <c r="J49" s="30">
        <v>326666.65999999997</v>
      </c>
      <c r="K49" s="30">
        <v>326666.65999999997</v>
      </c>
      <c r="L49" s="30">
        <v>326666.65999999997</v>
      </c>
      <c r="M49" s="30">
        <v>326666.65999999997</v>
      </c>
      <c r="N49" s="30">
        <v>326666.65999999997</v>
      </c>
      <c r="O49" s="30">
        <f t="shared" si="18"/>
        <v>3584999.9400000004</v>
      </c>
    </row>
    <row r="50" spans="1:15" x14ac:dyDescent="0.25">
      <c r="A50" s="106" t="s">
        <v>39</v>
      </c>
      <c r="B50" s="102" t="s">
        <v>54</v>
      </c>
      <c r="C50" s="37">
        <f t="shared" ref="C50:N50" si="30">SUM(C51:C51)</f>
        <v>0</v>
      </c>
      <c r="D50" s="37">
        <f t="shared" si="30"/>
        <v>257500</v>
      </c>
      <c r="E50" s="37">
        <f t="shared" si="30"/>
        <v>257500</v>
      </c>
      <c r="F50" s="37">
        <f t="shared" si="30"/>
        <v>250000</v>
      </c>
      <c r="G50" s="37">
        <f t="shared" si="30"/>
        <v>250000</v>
      </c>
      <c r="H50" s="37">
        <f t="shared" si="30"/>
        <v>250000</v>
      </c>
      <c r="I50" s="37">
        <f t="shared" si="30"/>
        <v>250000</v>
      </c>
      <c r="J50" s="37">
        <f t="shared" si="30"/>
        <v>250000</v>
      </c>
      <c r="K50" s="37">
        <f t="shared" si="30"/>
        <v>250000</v>
      </c>
      <c r="L50" s="37">
        <f t="shared" si="30"/>
        <v>250000</v>
      </c>
      <c r="M50" s="37">
        <f t="shared" si="30"/>
        <v>250000</v>
      </c>
      <c r="N50" s="37">
        <f t="shared" si="30"/>
        <v>250000</v>
      </c>
      <c r="O50" s="37">
        <f t="shared" si="18"/>
        <v>2765000</v>
      </c>
    </row>
    <row r="51" spans="1:15" ht="15.75" thickBot="1" x14ac:dyDescent="0.3">
      <c r="A51" s="106" t="s">
        <v>39</v>
      </c>
      <c r="B51" s="103" t="s">
        <v>56</v>
      </c>
      <c r="C51" s="30">
        <v>0</v>
      </c>
      <c r="D51" s="30">
        <v>257500</v>
      </c>
      <c r="E51" s="30">
        <v>257500</v>
      </c>
      <c r="F51" s="30">
        <v>250000</v>
      </c>
      <c r="G51" s="30">
        <v>250000</v>
      </c>
      <c r="H51" s="30">
        <v>250000</v>
      </c>
      <c r="I51" s="30">
        <v>250000</v>
      </c>
      <c r="J51" s="30">
        <v>250000</v>
      </c>
      <c r="K51" s="30">
        <v>250000</v>
      </c>
      <c r="L51" s="30">
        <v>250000</v>
      </c>
      <c r="M51" s="30">
        <v>250000</v>
      </c>
      <c r="N51" s="30">
        <v>250000</v>
      </c>
      <c r="O51" s="30">
        <f t="shared" si="18"/>
        <v>2765000</v>
      </c>
    </row>
    <row r="52" spans="1:15" ht="15.75" thickBot="1" x14ac:dyDescent="0.3">
      <c r="B52" s="99" t="s">
        <v>94</v>
      </c>
      <c r="C52" s="131">
        <f t="shared" ref="C52:O52" si="31">SUM(C33:C40)+C46+C50</f>
        <v>16666.666666666668</v>
      </c>
      <c r="D52" s="131">
        <f t="shared" si="31"/>
        <v>9070814.3439393938</v>
      </c>
      <c r="E52" s="131">
        <f t="shared" si="31"/>
        <v>9490814.3439393938</v>
      </c>
      <c r="F52" s="131">
        <f t="shared" si="31"/>
        <v>9926231.6139393933</v>
      </c>
      <c r="G52" s="131">
        <f t="shared" si="31"/>
        <v>2538639.8139393944</v>
      </c>
      <c r="H52" s="131">
        <f t="shared" si="31"/>
        <v>2998639.813939394</v>
      </c>
      <c r="I52" s="131">
        <f t="shared" si="31"/>
        <v>1998493.4839393939</v>
      </c>
      <c r="J52" s="131">
        <f t="shared" si="31"/>
        <v>1998493.4839393939</v>
      </c>
      <c r="K52" s="131">
        <f t="shared" si="31"/>
        <v>1998493.4839393939</v>
      </c>
      <c r="L52" s="131">
        <f t="shared" si="31"/>
        <v>8293109.3839393947</v>
      </c>
      <c r="M52" s="131">
        <f t="shared" si="31"/>
        <v>1319339.383939394</v>
      </c>
      <c r="N52" s="131">
        <f t="shared" si="31"/>
        <v>1319339.383939394</v>
      </c>
      <c r="O52" s="131">
        <f t="shared" si="31"/>
        <v>50969075.199999996</v>
      </c>
    </row>
    <row r="53" spans="1:15" ht="15.75" thickBot="1" x14ac:dyDescent="0.3"/>
    <row r="54" spans="1:15" ht="15.75" thickBot="1" x14ac:dyDescent="0.3">
      <c r="B54" s="99" t="s">
        <v>95</v>
      </c>
      <c r="C54" s="131">
        <f>C28-C52</f>
        <v>0</v>
      </c>
      <c r="D54" s="132">
        <f t="shared" ref="D54:N54" si="32">D28-D52</f>
        <v>21491.545454546809</v>
      </c>
      <c r="E54" s="132">
        <f t="shared" si="32"/>
        <v>21491.545454544947</v>
      </c>
      <c r="F54" s="132">
        <f t="shared" si="32"/>
        <v>16213.777676768601</v>
      </c>
      <c r="G54" s="132">
        <f t="shared" si="32"/>
        <v>16213.77767676767</v>
      </c>
      <c r="H54" s="132">
        <f t="shared" si="32"/>
        <v>18713.777676768135</v>
      </c>
      <c r="I54" s="132">
        <f t="shared" si="32"/>
        <v>23713.77767676767</v>
      </c>
      <c r="J54" s="132">
        <f t="shared" si="32"/>
        <v>23713.77767676767</v>
      </c>
      <c r="K54" s="132">
        <f t="shared" si="32"/>
        <v>23713.77767676767</v>
      </c>
      <c r="L54" s="132">
        <f t="shared" si="32"/>
        <v>19547.111010100693</v>
      </c>
      <c r="M54" s="132">
        <f t="shared" si="32"/>
        <v>14547.111010100925</v>
      </c>
      <c r="N54" s="132">
        <f t="shared" si="32"/>
        <v>14547.111010100925</v>
      </c>
      <c r="O54" s="131">
        <f>SUM(C54:N54)</f>
        <v>213907.09000000171</v>
      </c>
    </row>
    <row r="55" spans="1:15" ht="15.75" thickBot="1" x14ac:dyDescent="0.3">
      <c r="B55" s="98" t="s">
        <v>89</v>
      </c>
      <c r="C55" s="133">
        <f t="shared" ref="C55:O55" si="33">SUM(C52,C54)</f>
        <v>16666.666666666668</v>
      </c>
      <c r="D55" s="133">
        <f t="shared" si="33"/>
        <v>9092305.8893939406</v>
      </c>
      <c r="E55" s="133">
        <f t="shared" si="33"/>
        <v>9512305.8893939387</v>
      </c>
      <c r="F55" s="133">
        <f t="shared" si="33"/>
        <v>9942445.3916161619</v>
      </c>
      <c r="G55" s="133">
        <f t="shared" si="33"/>
        <v>2554853.5916161621</v>
      </c>
      <c r="H55" s="133">
        <f t="shared" si="33"/>
        <v>3017353.5916161621</v>
      </c>
      <c r="I55" s="133">
        <f t="shared" si="33"/>
        <v>2022207.2616161616</v>
      </c>
      <c r="J55" s="133">
        <f t="shared" si="33"/>
        <v>2022207.2616161616</v>
      </c>
      <c r="K55" s="133">
        <f t="shared" si="33"/>
        <v>2022207.2616161616</v>
      </c>
      <c r="L55" s="133">
        <f t="shared" si="33"/>
        <v>8312656.4949494954</v>
      </c>
      <c r="M55" s="133">
        <f t="shared" si="33"/>
        <v>1333886.494949495</v>
      </c>
      <c r="N55" s="133">
        <f t="shared" si="33"/>
        <v>1333886.494949495</v>
      </c>
      <c r="O55" s="133">
        <f t="shared" si="33"/>
        <v>51182982.289999999</v>
      </c>
    </row>
  </sheetData>
  <mergeCells count="10">
    <mergeCell ref="E2:F2"/>
    <mergeCell ref="E3:F3"/>
    <mergeCell ref="E4:F4"/>
    <mergeCell ref="B6:O6"/>
    <mergeCell ref="B8:O8"/>
    <mergeCell ref="Q5:X10"/>
    <mergeCell ref="A6:A8"/>
    <mergeCell ref="A30:A32"/>
    <mergeCell ref="B30:O30"/>
    <mergeCell ref="B32:O32"/>
  </mergeCells>
  <pageMargins left="0.7" right="0.7" top="0.75" bottom="0.75" header="0.3" footer="0.3"/>
  <headerFooter>
    <oddHeader>&amp;L&amp;"Calibri"&amp;12&amp;K00B294 Proprietary&amp;1#_x000D_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9932eb-ae51-48f6-acbd-97ecc7f22599">
      <Terms xmlns="http://schemas.microsoft.com/office/infopath/2007/PartnerControls"/>
    </lcf76f155ced4ddcb4097134ff3c332f>
    <TaxCatchAll xmlns="ea7fa907-6c5f-4ce2-b6ec-70bcdec5f79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18496F1F47D428A85644ADC761D5F" ma:contentTypeVersion="" ma:contentTypeDescription="Create a new document." ma:contentTypeScope="" ma:versionID="68dc9ab01726c7114c079f1563e24945">
  <xsd:schema xmlns:xsd="http://www.w3.org/2001/XMLSchema" xmlns:xs="http://www.w3.org/2001/XMLSchema" xmlns:p="http://schemas.microsoft.com/office/2006/metadata/properties" xmlns:ns2="759932eb-ae51-48f6-acbd-97ecc7f22599" xmlns:ns3="ea7fa907-6c5f-4ce2-b6ec-70bcdec5f791" targetNamespace="http://schemas.microsoft.com/office/2006/metadata/properties" ma:root="true" ma:fieldsID="20db5af582388c20c0df6fa2cf014dc5" ns2:_="" ns3:_="">
    <xsd:import namespace="759932eb-ae51-48f6-acbd-97ecc7f22599"/>
    <xsd:import namespace="ea7fa907-6c5f-4ce2-b6ec-70bcdec5f7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932eb-ae51-48f6-acbd-97ecc7f22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7d435f-bc0a-452e-b7b2-4cb57826a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fa907-6c5f-4ce2-b6ec-70bcdec5f79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b1f1de5-a0ca-4e5c-ba16-c8891b9d5d62}" ma:internalName="TaxCatchAll" ma:showField="CatchAllData" ma:web="ea7fa907-6c5f-4ce2-b6ec-70bcdec5f7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7F3622-B58B-4442-9E57-CB813F03B212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ea7fa907-6c5f-4ce2-b6ec-70bcdec5f791"/>
    <ds:schemaRef ds:uri="http://schemas.microsoft.com/office/2006/documentManagement/types"/>
    <ds:schemaRef ds:uri="http://schemas.microsoft.com/office/infopath/2007/PartnerControls"/>
    <ds:schemaRef ds:uri="759932eb-ae51-48f6-acbd-97ecc7f2259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2D017E-22CE-4080-8859-4008B0393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9932eb-ae51-48f6-acbd-97ecc7f22599"/>
    <ds:schemaRef ds:uri="ea7fa907-6c5f-4ce2-b6ec-70bcdec5f7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6C501-3231-41AB-B6BD-A4D19AE246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Overview </vt:lpstr>
      <vt:lpstr>Optimized Budget</vt:lpstr>
      <vt:lpstr>Channel Mix Optimization Summar</vt:lpstr>
      <vt:lpstr>Monthly Phasing</vt:lpstr>
    </vt:vector>
  </TitlesOfParts>
  <Manager/>
  <Company>Interpublic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Lane, Lindsey (NYC-INI)</dc:creator>
  <cp:keywords/>
  <dc:description/>
  <cp:lastModifiedBy>Kumar, Ajeeth</cp:lastModifiedBy>
  <cp:revision/>
  <dcterms:created xsi:type="dcterms:W3CDTF">2020-12-11T15:20:27Z</dcterms:created>
  <dcterms:modified xsi:type="dcterms:W3CDTF">2024-01-10T13:00:37Z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0x01010013618496F1F47D428A85644ADC761D5F</vt:lpwstr>
  </property>
  <property fmtid="{D5CDD505-2E9C-101B-9397-08002B2CF9AE}" pid="3" name="MediaServiceImageTags">
    <vt:lpwstr/>
  </property>
  <property fmtid="{D5CDD505-2E9C-101B-9397-08002B2CF9AE}" pid="4" name="MSIP_Label_927fd646-07cb-4c4e-a107-4e4d6b30ba1b_Enabled">
    <vt:lpwstr>true</vt:lpwstr>
  </property>
  <property fmtid="{D5CDD505-2E9C-101B-9397-08002B2CF9AE}" pid="5" name="MSIP_Label_927fd646-07cb-4c4e-a107-4e4d6b30ba1b_SetDate">
    <vt:lpwstr>2024-01-09T15:04:15Z</vt:lpwstr>
  </property>
  <property fmtid="{D5CDD505-2E9C-101B-9397-08002B2CF9AE}" pid="6" name="MSIP_Label_927fd646-07cb-4c4e-a107-4e4d6b30ba1b_Method">
    <vt:lpwstr>Privileged</vt:lpwstr>
  </property>
  <property fmtid="{D5CDD505-2E9C-101B-9397-08002B2CF9AE}" pid="7" name="MSIP_Label_927fd646-07cb-4c4e-a107-4e4d6b30ba1b_Name">
    <vt:lpwstr>927fd646-07cb-4c4e-a107-4e4d6b30ba1b</vt:lpwstr>
  </property>
  <property fmtid="{D5CDD505-2E9C-101B-9397-08002B2CF9AE}" pid="8" name="MSIP_Label_927fd646-07cb-4c4e-a107-4e4d6b30ba1b_SiteId">
    <vt:lpwstr>a00de4ec-48a8-43a6-be74-e31274e2060d</vt:lpwstr>
  </property>
  <property fmtid="{D5CDD505-2E9C-101B-9397-08002B2CF9AE}" pid="9" name="MSIP_Label_927fd646-07cb-4c4e-a107-4e4d6b30ba1b_ActionId">
    <vt:lpwstr>83b8a1d5-708b-4d03-ae5b-1e5b50ec5765</vt:lpwstr>
  </property>
  <property fmtid="{D5CDD505-2E9C-101B-9397-08002B2CF9AE}" pid="10" name="MSIP_Label_927fd646-07cb-4c4e-a107-4e4d6b30ba1b_ContentBits">
    <vt:lpwstr>1</vt:lpwstr>
  </property>
  <property fmtid="{D5CDD505-2E9C-101B-9397-08002B2CF9AE}" pid="11" name="_AdHocReviewCycleID">
    <vt:i4>-540093788</vt:i4>
  </property>
  <property fmtid="{D5CDD505-2E9C-101B-9397-08002B2CF9AE}" pid="12" name="_NewReviewCycle">
    <vt:lpwstr/>
  </property>
  <property fmtid="{D5CDD505-2E9C-101B-9397-08002B2CF9AE}" pid="13" name="_EmailSubject">
    <vt:lpwstr>G9 IPF with new allocations</vt:lpwstr>
  </property>
  <property fmtid="{D5CDD505-2E9C-101B-9397-08002B2CF9AE}" pid="14" name="_AuthorEmail">
    <vt:lpwstr>ajish.potty@merck.com</vt:lpwstr>
  </property>
  <property fmtid="{D5CDD505-2E9C-101B-9397-08002B2CF9AE}" pid="15" name="_AuthorEmailDisplayName">
    <vt:lpwstr>Potty, Ajish</vt:lpwstr>
  </property>
  <property fmtid="{D5CDD505-2E9C-101B-9397-08002B2CF9AE}" pid="16" name="_ReviewingToolsShownOnce">
    <vt:lpwstr/>
  </property>
</Properties>
</file>