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508F4526-248D-48A1-9629-D536B2E3A70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G5" i="5" l="1"/>
  <c r="H5" i="5" s="1"/>
  <c r="G4" i="5"/>
  <c r="H4" i="5" s="1"/>
  <c r="G6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E6" i="5" l="1"/>
  <c r="H6" i="5" l="1"/>
  <c r="I5" i="6" s="1"/>
  <c r="K5" i="6" l="1"/>
  <c r="J5" i="6"/>
  <c r="L5" i="6" s="1"/>
  <c r="M5" i="6" s="1"/>
  <c r="E12" i="7" s="1"/>
  <c r="C12" i="7"/>
  <c r="G9" i="7" s="1"/>
  <c r="I12" i="7" l="1"/>
  <c r="J12" i="7" s="1"/>
  <c r="O12" i="7" s="1"/>
  <c r="M12" i="7" l="1"/>
  <c r="N12" i="7" s="1"/>
  <c r="B28" i="7" l="1"/>
  <c r="B23" i="7"/>
  <c r="B36" i="7"/>
  <c r="B38" i="7"/>
  <c r="C38" i="7" s="1"/>
  <c r="D38" i="7" s="1"/>
  <c r="B31" i="7"/>
  <c r="B40" i="7"/>
  <c r="C40" i="7" s="1"/>
  <c r="D40" i="7" s="1"/>
  <c r="B26" i="7"/>
  <c r="B34" i="7"/>
  <c r="C34" i="7" s="1"/>
  <c r="D34" i="7" s="1"/>
  <c r="E9" i="7"/>
  <c r="B35" i="7"/>
  <c r="C35" i="7" s="1"/>
  <c r="D35" i="7" s="1"/>
  <c r="B32" i="7"/>
  <c r="B33" i="7"/>
  <c r="C33" i="7" s="1"/>
  <c r="D33" i="7" s="1"/>
  <c r="B24" i="7"/>
  <c r="B29" i="7"/>
  <c r="C29" i="7" s="1"/>
  <c r="D29" i="7" s="1"/>
  <c r="B37" i="7"/>
  <c r="B41" i="7"/>
  <c r="C41" i="7" s="1"/>
  <c r="D41" i="7" s="1"/>
  <c r="B39" i="7"/>
  <c r="B27" i="7"/>
  <c r="C27" i="7" s="1"/>
  <c r="D27" i="7" s="1"/>
  <c r="B42" i="7"/>
  <c r="B25" i="7"/>
  <c r="C25" i="7" s="1"/>
  <c r="D25" i="7" s="1"/>
  <c r="B22" i="7"/>
  <c r="C22" i="7" s="1"/>
  <c r="B30" i="7"/>
  <c r="C24" i="7"/>
  <c r="D24" i="7" s="1"/>
  <c r="C23" i="7"/>
  <c r="D23" i="7" s="1"/>
  <c r="C28" i="7"/>
  <c r="D28" i="7" s="1"/>
  <c r="C26" i="7"/>
  <c r="D26" i="7" s="1"/>
  <c r="C36" i="7"/>
  <c r="D36" i="7" s="1"/>
  <c r="C37" i="7"/>
  <c r="D37" i="7" s="1"/>
  <c r="C31" i="7"/>
  <c r="D31" i="7" s="1"/>
  <c r="C32" i="7"/>
  <c r="D32" i="7" s="1"/>
  <c r="C39" i="7"/>
  <c r="D39" i="7" s="1"/>
  <c r="C42" i="7"/>
  <c r="D42" i="7" s="1"/>
  <c r="C30" i="7"/>
  <c r="D30" i="7" s="1"/>
</calcChain>
</file>

<file path=xl/sharedStrings.xml><?xml version="1.0" encoding="utf-8"?>
<sst xmlns="http://schemas.openxmlformats.org/spreadsheetml/2006/main" count="153" uniqueCount="121">
  <si>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</si>
  <si>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</si>
  <si>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</si>
  <si>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</si>
  <si>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</si>
  <si>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</si>
  <si>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</si>
  <si>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</si>
  <si>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</si>
  <si>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</si>
  <si>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</si>
  <si>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</si>
  <si>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</si>
  <si>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</si>
  <si>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</si>
  <si>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</si>
  <si>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</si>
  <si>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</si>
  <si>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</si>
  <si>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</si>
  <si>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</si>
  <si>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</si>
  <si>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</si>
  <si>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</si>
  <si>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</si>
  <si>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</si>
  <si>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</si>
  <si>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</si>
  <si>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</si>
  <si>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</si>
  <si>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</si>
  <si>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</si>
  <si>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</si>
  <si>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</si>
  <si>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</si>
  <si>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</si>
  <si>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</si>
  <si>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</si>
  <si>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</si>
  <si>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</si>
  <si>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</si>
  <si>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</si>
  <si>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</si>
  <si>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</si>
  <si>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</si>
  <si>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</si>
  <si>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</si>
  <si>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</si>
  <si>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</si>
  <si>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</si>
  <si>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</si>
  <si>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</si>
  <si>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</si>
  <si>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</si>
  <si>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</si>
  <si>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</si>
  <si>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</si>
  <si>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</si>
  <si>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</si>
  <si>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</si>
  <si>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</si>
  <si>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</si>
  <si>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</si>
  <si>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</si>
  <si>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</si>
  <si>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</si>
  <si>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</si>
  <si>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</si>
  <si>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</si>
  <si>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</si>
  <si>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</si>
  <si>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</si>
  <si>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</si>
  <si>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</si>
  <si>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</si>
  <si>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</si>
  <si>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</si>
  <si>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</si>
  <si>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</si>
  <si>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</si>
  <si>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</si>
  <si>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</si>
  <si>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</si>
  <si>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</si>
  <si>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</si>
  <si>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</si>
  <si>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</si>
  <si>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</si>
  <si>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</si>
  <si>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</si>
  <si>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</si>
  <si>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</si>
  <si>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</si>
  <si>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</si>
  <si>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</si>
  <si>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</si>
  <si>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</si>
  <si>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</si>
  <si>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</si>
  <si>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</si>
  <si>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</si>
  <si>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ADULT</t>
  </si>
  <si>
    <t>Waiting Room TV</t>
  </si>
  <si>
    <t>Supplier</t>
  </si>
  <si>
    <t>PatientPoint</t>
  </si>
  <si>
    <t>Point of Care</t>
  </si>
  <si>
    <t>Point of Care - Hard Negotiated Value</t>
  </si>
  <si>
    <t/>
  </si>
  <si>
    <t>Digital wallboard</t>
  </si>
  <si>
    <t>2023 Pre-tax Spend</t>
  </si>
  <si>
    <t xml:space="preserve">PP Communicate; adjusted based on dose level </t>
  </si>
  <si>
    <t>JAN22-JUN22</t>
  </si>
  <si>
    <t>2022 Pre-tax PGM/NPV</t>
  </si>
  <si>
    <t>2022 Pre-tax PGM/Rx</t>
  </si>
  <si>
    <t>2022 Tax-rate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</si>
  <si>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</t>
    </r>
    <r>
      <rPr>
        <b/>
        <sz val="10"/>
        <color theme="1"/>
        <rFont val="Arial Narrow"/>
        <family val="2"/>
      </rPr>
      <t>Doses in 2022</t>
    </r>
  </si>
  <si>
    <t xml:space="preserve">exam room touch screen </t>
  </si>
  <si>
    <t>waiting room tv</t>
  </si>
  <si>
    <t xml:space="preserve">PP INTERACT; adjusted based on dose level </t>
  </si>
  <si>
    <t>2022 Estimated Pre-tax Pgm/Dose</t>
  </si>
  <si>
    <t>2023 Estimated Pre-tax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</si>
</sst>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\$##,###,##0"/>
    <numFmt numFmtId="172" formatCode="#,##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sz val="8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64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22" fillId="0" borderId="37" xfId="0" applyFont="1" applyBorder="1" applyAlignment="1">
      <alignment horizontal="left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3" fillId="0" borderId="0" xfId="0" applyFont="1"/>
    <xf numFmtId="3" fontId="0" fillId="0" borderId="0" xfId="0" applyNumberFormat="1"/>
    <xf numFmtId="0" fontId="24" fillId="16" borderId="37" xfId="10" applyFont="1" applyFill="1" applyBorder="1" applyAlignment="1">
      <alignment horizontal="left"/>
    </xf>
    <xf numFmtId="0" fontId="25" fillId="0" borderId="37" xfId="10" applyFont="1" applyBorder="1" applyAlignment="1">
      <alignment horizontal="left"/>
    </xf>
    <xf numFmtId="171" fontId="25" fillId="0" borderId="38" xfId="10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5" fontId="8" fillId="12" borderId="0" xfId="0" applyNumberFormat="1" applyFont="1" applyFill="1"/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0" fontId="8" fillId="12" borderId="0" xfId="0" applyNumberFormat="1" applyFont="1" applyFill="1"/>
    <xf numFmtId="0" fontId="26" fillId="15" borderId="36" xfId="0" applyFont="1" applyFill="1" applyBorder="1" applyAlignment="1">
      <alignment horizontal="center" vertical="center"/>
    </xf>
    <xf numFmtId="0" fontId="26" fillId="15" borderId="36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left" vertical="center"/>
    </xf>
    <xf numFmtId="164" fontId="28" fillId="0" borderId="36" xfId="0" applyNumberFormat="1" applyFont="1" applyFill="1" applyBorder="1" applyAlignment="1">
      <alignment horizontal="center" vertical="center"/>
    </xf>
    <xf numFmtId="0" fontId="28" fillId="0" borderId="0" xfId="0" applyFont="1"/>
    <xf numFmtId="0" fontId="10" fillId="17" borderId="0" xfId="10" applyFont="1" applyFill="1"/>
    <xf numFmtId="0" fontId="29" fillId="15" borderId="36" xfId="0" applyFont="1" applyFill="1" applyBorder="1" applyAlignment="1">
      <alignment horizontal="center" wrapText="1"/>
    </xf>
    <xf numFmtId="172" fontId="28" fillId="0" borderId="36" xfId="0" applyNumberFormat="1" applyFont="1" applyFill="1" applyBorder="1" applyAlignment="1">
      <alignment horizontal="center" vertical="center"/>
    </xf>
    <xf numFmtId="3" fontId="28" fillId="0" borderId="36" xfId="0" applyNumberFormat="1" applyFont="1" applyFill="1" applyBorder="1" applyAlignment="1">
      <alignment horizontal="center" vertical="center"/>
    </xf>
    <xf numFmtId="164" fontId="26" fillId="15" borderId="36" xfId="0" applyNumberFormat="1" applyFont="1" applyFill="1" applyBorder="1" applyAlignment="1">
      <alignment horizontal="center" vertical="center"/>
    </xf>
    <xf numFmtId="169" fontId="26" fillId="15" borderId="36" xfId="0" applyNumberFormat="1" applyFont="1" applyFill="1" applyBorder="1" applyAlignment="1">
      <alignment horizontal="center" vertical="center"/>
    </xf>
    <xf numFmtId="3" fontId="26" fillId="15" borderId="36" xfId="0" applyNumberFormat="1" applyFont="1" applyFill="1" applyBorder="1" applyAlignment="1">
      <alignment horizontal="center" vertical="center"/>
    </xf>
    <xf numFmtId="0" fontId="26" fillId="15" borderId="39" xfId="0" applyFont="1" applyFill="1" applyBorder="1" applyAlignment="1">
      <alignment horizontal="center" vertical="center"/>
    </xf>
    <xf numFmtId="0" fontId="26" fillId="15" borderId="40" xfId="0" applyFont="1" applyFill="1" applyBorder="1" applyAlignment="1">
      <alignment horizontal="center" vertic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 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1100000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7211.735697901333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2101.0175809348002</c:v>
                </c:pt>
                <c:pt idx="2">
                  <c:v>3896.6813773075119</c:v>
                </c:pt>
                <c:pt idx="3">
                  <c:v>5431.1826382223517</c:v>
                </c:pt>
                <c:pt idx="4">
                  <c:v>6742.3679651152343</c:v>
                </c:pt>
                <c:pt idx="5">
                  <c:v>7862.6364660803229</c:v>
                </c:pt>
                <c:pt idx="6">
                  <c:v>8819.7137978412211</c:v>
                </c:pt>
                <c:pt idx="7">
                  <c:v>9637.3189575029537</c:v>
                </c:pt>
                <c:pt idx="8">
                  <c:v>10335.737933591008</c:v>
                </c:pt>
                <c:pt idx="9">
                  <c:v>10932.316680109128</c:v>
                </c:pt>
                <c:pt idx="10">
                  <c:v>11441.88436180912</c:v>
                </c:pt>
                <c:pt idx="11">
                  <c:v>11877.116443598643</c:v>
                </c:pt>
                <c:pt idx="12">
                  <c:v>12248.845962864347</c:v>
                </c:pt>
                <c:pt idx="13">
                  <c:v>12566.330225751735</c:v>
                </c:pt>
                <c:pt idx="14">
                  <c:v>12837.479198854417</c:v>
                </c:pt>
                <c:pt idx="15">
                  <c:v>13069.051016137004</c:v>
                </c:pt>
                <c:pt idx="16">
                  <c:v>13266.819276439957</c:v>
                </c:pt>
                <c:pt idx="17">
                  <c:v>13435.716158440337</c:v>
                </c:pt>
                <c:pt idx="18">
                  <c:v>13579.954816993326</c:v>
                </c:pt>
                <c:pt idx="19">
                  <c:v>13703.13403717149</c:v>
                </c:pt>
                <c:pt idx="20">
                  <c:v>13808.32770110853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showGridLines="0" zoomScale="80" zoomScaleNormal="80" workbookViewId="0"/>
  </sheetViews>
  <sheetFormatPr defaultColWidth="11.85546875" defaultRowHeight="15" x14ac:dyDescent="0.25"/>
  <cols>
    <col min="1" max="1" width="4.28515625" customWidth="1"/>
    <col min="2" max="2" width="20.140625" customWidth="1"/>
    <col min="3" max="3" width="43" bestFit="1" customWidth="1"/>
    <col min="4" max="4" width="17.5703125" bestFit="1" customWidth="1"/>
    <col min="5" max="5" width="12.7109375" customWidth="1"/>
    <col min="6" max="6" width="21.7109375" customWidth="1"/>
    <col min="7" max="7" width="21" customWidth="1"/>
    <col min="8" max="8" width="15.7109375" bestFit="1" customWidth="1"/>
    <col min="9" max="9" width="20.28515625" customWidth="1"/>
    <col min="10" max="10" width="36.42578125" style="108" customWidth="1"/>
    <col min="12" max="12" width="23.42578125" bestFit="1" customWidth="1"/>
  </cols>
  <sheetData>
    <row r="1" spans="2:12" ht="27.75" customHeight="1" x14ac:dyDescent="0.25"/>
    <row r="2" spans="2:12" x14ac:dyDescent="0.25">
      <c r="B2" s="75"/>
    </row>
    <row r="3" spans="2:12" ht="33.75" customHeight="1" x14ac:dyDescent="0.25">
      <c r="B3" s="125" t="s">
        <v>0</v>
      </c>
      <c r="C3" s="125" t="s">
        <v>53</v>
      </c>
      <c r="D3" s="126" t="s">
        <v>109</v>
      </c>
      <c r="E3" s="126" t="s">
        <v>56</v>
      </c>
      <c r="F3" s="126" t="s">
        <v>119</v>
      </c>
      <c r="G3" s="126" t="s">
        <v>120</v>
      </c>
      <c r="H3" s="125" t="s">
        <v>60</v>
      </c>
      <c r="I3" s="126" t="s">
        <v>89</v>
      </c>
      <c r="J3" s="127" t="s">
        <v>52</v>
      </c>
      <c r="K3" s="114" t="s">
        <v>103</v>
      </c>
    </row>
    <row r="4" spans="2:12" ht="32.25" customHeight="1" x14ac:dyDescent="0.25">
      <c r="B4" s="128" t="s">
        <v>101</v>
      </c>
      <c r="C4" s="129" t="s">
        <v>108</v>
      </c>
      <c r="D4" s="130">
        <v>548678</v>
      </c>
      <c r="E4" s="134">
        <v>1.3770449327332117</v>
      </c>
      <c r="F4" s="130">
        <v>225.94</v>
      </c>
      <c r="G4" s="130">
        <f>E4*D4</f>
        <v>755554.25960219314</v>
      </c>
      <c r="H4" s="135">
        <f>G4/F4</f>
        <v>3344.0482411356693</v>
      </c>
      <c r="I4" s="135" t="s">
        <v>111</v>
      </c>
      <c r="J4" s="120" t="s">
        <v>118</v>
      </c>
      <c r="K4" s="131" t="s">
        <v>104</v>
      </c>
      <c r="L4" s="132" t="s">
        <v>116</v>
      </c>
    </row>
    <row r="5" spans="2:12" ht="41.45" customHeight="1" x14ac:dyDescent="0.25">
      <c r="B5" s="128" t="s">
        <v>101</v>
      </c>
      <c r="C5" s="129" t="s">
        <v>102</v>
      </c>
      <c r="D5" s="130">
        <v>551322</v>
      </c>
      <c r="E5" s="134">
        <v>1.5850361566954232</v>
      </c>
      <c r="F5" s="130">
        <v>225.94</v>
      </c>
      <c r="G5" s="130">
        <f>E5*D5</f>
        <v>873865.30398163409</v>
      </c>
      <c r="H5" s="135">
        <f>G5/F5</f>
        <v>3867.6874567656637</v>
      </c>
      <c r="I5" s="135" t="s">
        <v>111</v>
      </c>
      <c r="J5" s="119" t="s">
        <v>110</v>
      </c>
      <c r="K5" s="131" t="s">
        <v>104</v>
      </c>
      <c r="L5" s="132" t="s">
        <v>117</v>
      </c>
    </row>
    <row r="6" spans="2:12" ht="15.75" x14ac:dyDescent="0.25">
      <c r="B6" s="139" t="s">
        <v>98</v>
      </c>
      <c r="C6" s="140"/>
      <c r="D6" s="136">
        <f>SUM(D4:D5)</f>
        <v>1100000</v>
      </c>
      <c r="E6" s="137">
        <f>G6/D6</f>
        <v>1.4812905123489337</v>
      </c>
      <c r="F6" s="136"/>
      <c r="G6" s="136">
        <f>SUM(G4:G5)</f>
        <v>1629419.5635838271</v>
      </c>
      <c r="H6" s="138">
        <f>SUM(H4:H5)</f>
        <v>7211.735697901333</v>
      </c>
      <c r="I6" s="138"/>
      <c r="J6" s="133"/>
    </row>
    <row r="9" spans="2:12" x14ac:dyDescent="0.25">
      <c r="C9" s="116" t="s">
        <v>105</v>
      </c>
      <c r="D9" s="118" t="s">
        <v>107</v>
      </c>
      <c r="E9" s="76"/>
      <c r="F9" s="79"/>
      <c r="G9" s="80"/>
    </row>
    <row r="10" spans="2:12" x14ac:dyDescent="0.25">
      <c r="C10" s="117" t="s">
        <v>100</v>
      </c>
      <c r="D10" s="118">
        <v>548678</v>
      </c>
    </row>
    <row r="11" spans="2:12" x14ac:dyDescent="0.25">
      <c r="C11" s="117" t="s">
        <v>99</v>
      </c>
      <c r="D11" s="118">
        <v>551322</v>
      </c>
    </row>
    <row r="12" spans="2:12" x14ac:dyDescent="0.25">
      <c r="C12" s="117" t="s">
        <v>106</v>
      </c>
      <c r="D12" s="118">
        <v>34710</v>
      </c>
    </row>
    <row r="13" spans="2:12" x14ac:dyDescent="0.25">
      <c r="C13" s="107"/>
    </row>
    <row r="14" spans="2:12" x14ac:dyDescent="0.25">
      <c r="C14" s="107"/>
    </row>
    <row r="15" spans="2:12" x14ac:dyDescent="0.25">
      <c r="C15" s="107"/>
    </row>
  </sheetData>
  <mergeCells count="1">
    <mergeCell ref="B6:C6"/>
  </mergeCells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5" sqref="L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41" t="s">
        <v>68</v>
      </c>
      <c r="B1" s="141"/>
      <c r="C1" s="141"/>
      <c r="D1" s="141"/>
      <c r="E1" s="141"/>
      <c r="F1" s="141"/>
      <c r="G1" s="141"/>
      <c r="H1" s="141"/>
      <c r="I1" s="141"/>
      <c r="J1" s="141"/>
    </row>
    <row r="3" spans="1:13" x14ac:dyDescent="0.3">
      <c r="B3" s="43" t="s">
        <v>58</v>
      </c>
      <c r="C3" s="43"/>
      <c r="D3" s="43"/>
      <c r="H3" s="142">
        <v>2023</v>
      </c>
      <c r="I3" s="143"/>
      <c r="J3" s="143"/>
      <c r="K3" s="143"/>
      <c r="L3" s="143" t="s">
        <v>1</v>
      </c>
      <c r="M3" s="143"/>
    </row>
    <row r="4" spans="1:13" ht="82.5" x14ac:dyDescent="0.3">
      <c r="B4" s="43"/>
      <c r="C4" s="43" t="s">
        <v>114</v>
      </c>
      <c r="D4" s="43"/>
      <c r="F4" s="44" t="s">
        <v>115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113</v>
      </c>
      <c r="D5" s="46">
        <v>225.94</v>
      </c>
      <c r="F5" s="115">
        <v>4647854</v>
      </c>
      <c r="G5" s="42"/>
      <c r="H5" s="47">
        <f>'HCC Inoffice'!D6</f>
        <v>1100000</v>
      </c>
      <c r="I5" s="48">
        <f>'HCC Inoffice'!H6</f>
        <v>7211.735697901333</v>
      </c>
      <c r="J5" s="49">
        <f>I5/F5</f>
        <v>1.5516269869710478E-3</v>
      </c>
      <c r="K5" s="50">
        <f>H5/I5</f>
        <v>152.52916164413901</v>
      </c>
      <c r="L5" s="73">
        <f>J5*2</f>
        <v>3.1032539739420956E-3</v>
      </c>
      <c r="M5" s="51">
        <f>L5*F5</f>
        <v>14423.471395802664</v>
      </c>
    </row>
    <row r="6" spans="1:13" s="45" customFormat="1" ht="26.25" customHeight="1" x14ac:dyDescent="0.3">
      <c r="B6" s="52"/>
      <c r="C6" s="43" t="s">
        <v>112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abSelected="1" workbookViewId="0">
      <selection activeCell="B12" sqref="B12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44" t="s">
        <v>13</v>
      </c>
      <c r="C4" s="144"/>
      <c r="D4" s="144"/>
      <c r="E4" s="144"/>
      <c r="F4" s="145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46" t="s">
        <v>16</v>
      </c>
      <c r="B7" s="149" t="s">
        <v>17</v>
      </c>
      <c r="C7" s="150"/>
      <c r="D7" s="151" t="s">
        <v>18</v>
      </c>
      <c r="E7" s="152"/>
      <c r="F7" s="153" t="s">
        <v>19</v>
      </c>
      <c r="G7" s="154"/>
    </row>
    <row r="8" spans="1:15" ht="25.5" x14ac:dyDescent="0.2">
      <c r="A8" s="147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48"/>
      <c r="B9" s="20">
        <f>B6*B12</f>
        <v>550000</v>
      </c>
      <c r="C9" s="20">
        <f>C6*B12</f>
        <v>1650000</v>
      </c>
      <c r="D9" s="21">
        <f>F9</f>
        <v>1100000</v>
      </c>
      <c r="E9" s="22">
        <f>(($O$12/(1+EXP($M$12+$N$12*D9)))-1) - ($F$12-$C$12)</f>
        <v>7211.7356979008764</v>
      </c>
      <c r="F9" s="20">
        <f>B12</f>
        <v>1100000</v>
      </c>
      <c r="G9" s="23">
        <f>C12</f>
        <v>7211.735697901333</v>
      </c>
    </row>
    <row r="10" spans="1:15" ht="13.5" thickBot="1" x14ac:dyDescent="0.25"/>
    <row r="11" spans="1:15" ht="51.6" customHeight="1" x14ac:dyDescent="0.2">
      <c r="A11" s="146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55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48"/>
      <c r="B12" s="20">
        <f>Data!H5</f>
        <v>1100000</v>
      </c>
      <c r="C12" s="23">
        <f>Data!I5</f>
        <v>7211.735697901333</v>
      </c>
      <c r="D12" s="26">
        <v>0</v>
      </c>
      <c r="E12" s="23">
        <f>Data!M5</f>
        <v>14423.471395802664</v>
      </c>
      <c r="F12" s="27">
        <f>Data!F5</f>
        <v>4647854</v>
      </c>
      <c r="H12" s="156"/>
      <c r="I12" s="28">
        <f>F12-C12</f>
        <v>4640642.2643020991</v>
      </c>
      <c r="J12" s="28">
        <f>I12+E12</f>
        <v>4655065.7356979018</v>
      </c>
      <c r="K12" s="29">
        <f>B12</f>
        <v>1100000</v>
      </c>
      <c r="L12" s="28">
        <f>F12</f>
        <v>4647854</v>
      </c>
      <c r="M12" s="30">
        <f>LN((($J$12+1)/($I$12+1))-1)</f>
        <v>-5.7737514324753851</v>
      </c>
      <c r="N12" s="31">
        <f>(LN((($J$12+1)/($L$12+1))-1)-$M$12)/$K$12</f>
        <v>-6.3154546566573907E-7</v>
      </c>
      <c r="O12" s="32">
        <f>J12+1</f>
        <v>4655066.7356979018</v>
      </c>
    </row>
    <row r="13" spans="1:15" ht="34.15" customHeight="1" x14ac:dyDescent="0.2">
      <c r="A13" s="157" t="s">
        <v>40</v>
      </c>
      <c r="B13" s="158"/>
      <c r="C13" s="158"/>
      <c r="D13" s="158"/>
      <c r="E13" s="158"/>
      <c r="F13" s="159"/>
      <c r="H13" s="157" t="s">
        <v>41</v>
      </c>
      <c r="I13" s="158"/>
      <c r="J13" s="158"/>
      <c r="K13" s="158"/>
      <c r="L13" s="158"/>
      <c r="M13" s="158"/>
      <c r="N13" s="158"/>
      <c r="O13" s="159"/>
    </row>
    <row r="14" spans="1:15" ht="33.6" customHeight="1" x14ac:dyDescent="0.2">
      <c r="A14" s="160"/>
      <c r="B14" s="161"/>
      <c r="C14" s="161"/>
      <c r="D14" s="161"/>
      <c r="E14" s="161"/>
      <c r="F14" s="162"/>
      <c r="H14" s="160"/>
      <c r="I14" s="161"/>
      <c r="J14" s="161"/>
      <c r="K14" s="161"/>
      <c r="L14" s="161"/>
      <c r="M14" s="161"/>
      <c r="N14" s="161"/>
      <c r="O14" s="162"/>
    </row>
    <row r="16" spans="1:15" ht="13.5" thickBot="1" x14ac:dyDescent="0.25"/>
    <row r="17" spans="1:5" ht="16.899999999999999" customHeight="1" x14ac:dyDescent="0.2">
      <c r="A17" s="155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56"/>
      <c r="B18" s="33">
        <v>0</v>
      </c>
      <c r="C18" s="34">
        <v>5000000</v>
      </c>
      <c r="D18" s="35">
        <v>20</v>
      </c>
    </row>
    <row r="20" spans="1:5" x14ac:dyDescent="0.2">
      <c r="A20" s="163" t="s">
        <v>46</v>
      </c>
      <c r="B20" s="163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B22*'HCC Inoffice'!$F$4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2101.0175809348002</v>
      </c>
      <c r="C23" s="38">
        <f>B23*'HCC Inoffice'!$F$4</f>
        <v>474703.91223640874</v>
      </c>
      <c r="D23" s="39">
        <f>C23/A23</f>
        <v>1.8988156489456349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3896.6813773075119</v>
      </c>
      <c r="C24" s="38">
        <f>B24*'HCC Inoffice'!$F$4</f>
        <v>880416.19038885925</v>
      </c>
      <c r="D24" s="39">
        <f t="shared" ref="D24:D42" si="2">C24/A24</f>
        <v>1.7608323807777184</v>
      </c>
      <c r="E24" s="38"/>
    </row>
    <row r="25" spans="1:5" x14ac:dyDescent="0.2">
      <c r="A25" s="37">
        <f t="shared" si="1"/>
        <v>750000</v>
      </c>
      <c r="B25" s="36">
        <f t="shared" si="0"/>
        <v>5431.1826382223517</v>
      </c>
      <c r="C25" s="38">
        <f>B25*'HCC Inoffice'!$F$4</f>
        <v>1227121.4052799582</v>
      </c>
      <c r="D25" s="39">
        <f t="shared" si="2"/>
        <v>1.6361618737066108</v>
      </c>
      <c r="E25" s="38"/>
    </row>
    <row r="26" spans="1:5" x14ac:dyDescent="0.2">
      <c r="A26" s="122">
        <f t="shared" si="1"/>
        <v>1000000</v>
      </c>
      <c r="B26" s="123">
        <f t="shared" si="0"/>
        <v>6742.3679651152343</v>
      </c>
      <c r="C26" s="121">
        <f>B26*'HCC Inoffice'!$F$4</f>
        <v>1523370.618038136</v>
      </c>
      <c r="D26" s="124">
        <f t="shared" si="2"/>
        <v>1.5233706180381361</v>
      </c>
      <c r="E26" s="38"/>
    </row>
    <row r="27" spans="1:5" s="113" customFormat="1" x14ac:dyDescent="0.2">
      <c r="A27" s="109">
        <f t="shared" si="1"/>
        <v>1250000</v>
      </c>
      <c r="B27" s="110">
        <f t="shared" si="0"/>
        <v>7862.6364660803229</v>
      </c>
      <c r="C27" s="38">
        <f>B27*'HCC Inoffice'!$F$4</f>
        <v>1776484.0831461882</v>
      </c>
      <c r="D27" s="112">
        <f t="shared" si="2"/>
        <v>1.4211872665169505</v>
      </c>
      <c r="E27" s="111"/>
    </row>
    <row r="28" spans="1:5" x14ac:dyDescent="0.2">
      <c r="A28" s="37">
        <f t="shared" si="1"/>
        <v>1500000</v>
      </c>
      <c r="B28" s="36">
        <f t="shared" si="0"/>
        <v>8819.7137978412211</v>
      </c>
      <c r="C28" s="38">
        <f>B28*'HCC Inoffice'!$F$4</f>
        <v>1992726.1354842454</v>
      </c>
      <c r="D28" s="39">
        <f t="shared" si="2"/>
        <v>1.3284840903228303</v>
      </c>
      <c r="E28" s="38"/>
    </row>
    <row r="29" spans="1:5" x14ac:dyDescent="0.2">
      <c r="A29" s="37">
        <f t="shared" si="1"/>
        <v>1750000</v>
      </c>
      <c r="B29" s="36">
        <f t="shared" si="0"/>
        <v>9637.3189575029537</v>
      </c>
      <c r="C29" s="38">
        <f>B29*'HCC Inoffice'!$F$4</f>
        <v>2177455.8452582173</v>
      </c>
      <c r="D29" s="39">
        <f t="shared" si="2"/>
        <v>1.2442604830046955</v>
      </c>
      <c r="E29" s="38"/>
    </row>
    <row r="30" spans="1:5" x14ac:dyDescent="0.2">
      <c r="A30" s="37">
        <f t="shared" si="1"/>
        <v>2000000</v>
      </c>
      <c r="B30" s="36">
        <f t="shared" si="0"/>
        <v>10335.737933591008</v>
      </c>
      <c r="C30" s="38">
        <f>B30*'HCC Inoffice'!$F$4</f>
        <v>2335256.6287155524</v>
      </c>
      <c r="D30" s="39">
        <f t="shared" si="2"/>
        <v>1.1676283143577761</v>
      </c>
      <c r="E30" s="38"/>
    </row>
    <row r="31" spans="1:5" x14ac:dyDescent="0.2">
      <c r="A31" s="37">
        <f t="shared" si="1"/>
        <v>2250000</v>
      </c>
      <c r="B31" s="36">
        <f t="shared" si="0"/>
        <v>10932.316680109128</v>
      </c>
      <c r="C31" s="38">
        <f>B31*'HCC Inoffice'!$F$4</f>
        <v>2470047.6307038562</v>
      </c>
      <c r="D31" s="39">
        <f t="shared" si="2"/>
        <v>1.0977989469794918</v>
      </c>
      <c r="E31" s="38"/>
    </row>
    <row r="32" spans="1:5" x14ac:dyDescent="0.2">
      <c r="A32" s="37">
        <f t="shared" si="1"/>
        <v>2500000</v>
      </c>
      <c r="B32" s="36">
        <f t="shared" si="0"/>
        <v>11441.88436180912</v>
      </c>
      <c r="C32" s="38">
        <f>B32*'HCC Inoffice'!$F$4</f>
        <v>2585179.3527071523</v>
      </c>
      <c r="D32" s="39">
        <f t="shared" si="2"/>
        <v>1.0340717410828608</v>
      </c>
      <c r="E32" s="38"/>
    </row>
    <row r="33" spans="1:5" x14ac:dyDescent="0.2">
      <c r="A33" s="37">
        <f t="shared" si="1"/>
        <v>2750000</v>
      </c>
      <c r="B33" s="36">
        <f t="shared" si="0"/>
        <v>11877.116443598643</v>
      </c>
      <c r="C33" s="38">
        <f>B33*'HCC Inoffice'!$F$4</f>
        <v>2683515.6892666775</v>
      </c>
      <c r="D33" s="39">
        <f t="shared" si="2"/>
        <v>0.97582388700606448</v>
      </c>
      <c r="E33" s="38"/>
    </row>
    <row r="34" spans="1:5" x14ac:dyDescent="0.2">
      <c r="A34" s="37">
        <f>A33+(($C$18-$B$18)/$D$18)</f>
        <v>3000000</v>
      </c>
      <c r="B34" s="36">
        <f t="shared" si="0"/>
        <v>12248.845962864347</v>
      </c>
      <c r="C34" s="38">
        <f>B34*'HCC Inoffice'!$F$4</f>
        <v>2767504.2568495707</v>
      </c>
      <c r="D34" s="39">
        <f t="shared" si="2"/>
        <v>0.92250141894985693</v>
      </c>
      <c r="E34" s="38"/>
    </row>
    <row r="35" spans="1:5" x14ac:dyDescent="0.2">
      <c r="A35" s="37">
        <f t="shared" si="1"/>
        <v>3250000</v>
      </c>
      <c r="B35" s="36">
        <f t="shared" si="0"/>
        <v>12566.330225751735</v>
      </c>
      <c r="C35" s="38">
        <f>B35*'HCC Inoffice'!$F$4</f>
        <v>2839236.6512063472</v>
      </c>
      <c r="D35" s="39">
        <f t="shared" si="2"/>
        <v>0.87361127729426069</v>
      </c>
      <c r="E35" s="38"/>
    </row>
    <row r="36" spans="1:5" x14ac:dyDescent="0.2">
      <c r="A36" s="37">
        <f t="shared" si="1"/>
        <v>3500000</v>
      </c>
      <c r="B36" s="36">
        <f t="shared" si="0"/>
        <v>12837.479198854417</v>
      </c>
      <c r="C36" s="38">
        <f>B36*'HCC Inoffice'!$F$4</f>
        <v>2900500.0501891668</v>
      </c>
      <c r="D36" s="39">
        <f t="shared" si="2"/>
        <v>0.82871430005404767</v>
      </c>
      <c r="E36" s="38"/>
    </row>
    <row r="37" spans="1:5" x14ac:dyDescent="0.2">
      <c r="A37" s="37">
        <f t="shared" si="1"/>
        <v>3750000</v>
      </c>
      <c r="B37" s="36">
        <f t="shared" si="0"/>
        <v>13069.051016137004</v>
      </c>
      <c r="C37" s="38">
        <f>B37*'HCC Inoffice'!$F$4</f>
        <v>2952821.3865859946</v>
      </c>
      <c r="D37" s="39">
        <f t="shared" si="2"/>
        <v>0.78741903642293187</v>
      </c>
      <c r="E37" s="38"/>
    </row>
    <row r="38" spans="1:5" x14ac:dyDescent="0.2">
      <c r="A38" s="37">
        <f t="shared" si="1"/>
        <v>4000000</v>
      </c>
      <c r="B38" s="36">
        <f t="shared" si="0"/>
        <v>13266.819276439957</v>
      </c>
      <c r="C38" s="38">
        <f>B38*'HCC Inoffice'!$F$4</f>
        <v>2997505.1473188438</v>
      </c>
      <c r="D38" s="39">
        <f t="shared" si="2"/>
        <v>0.74937628682971091</v>
      </c>
      <c r="E38" s="38"/>
    </row>
    <row r="39" spans="1:5" x14ac:dyDescent="0.2">
      <c r="A39" s="37">
        <f t="shared" si="1"/>
        <v>4250000</v>
      </c>
      <c r="B39" s="36">
        <f t="shared" si="0"/>
        <v>13435.716158440337</v>
      </c>
      <c r="C39" s="38">
        <f>B39*'HCC Inoffice'!$F$4</f>
        <v>3035665.7088380097</v>
      </c>
      <c r="D39" s="39">
        <f t="shared" si="2"/>
        <v>0.71427428443247287</v>
      </c>
      <c r="E39" s="38"/>
    </row>
    <row r="40" spans="1:5" x14ac:dyDescent="0.2">
      <c r="A40" s="37">
        <f t="shared" si="1"/>
        <v>4500000</v>
      </c>
      <c r="B40" s="36">
        <f t="shared" si="0"/>
        <v>13579.954816993326</v>
      </c>
      <c r="C40" s="38">
        <f>B40*'HCC Inoffice'!$F$4</f>
        <v>3068254.9913514722</v>
      </c>
      <c r="D40" s="39">
        <f t="shared" si="2"/>
        <v>0.68183444252254943</v>
      </c>
      <c r="E40" s="38"/>
    </row>
    <row r="41" spans="1:5" x14ac:dyDescent="0.2">
      <c r="A41" s="37">
        <f>A40+(($C$18-$B$18)/$D$18)</f>
        <v>4750000</v>
      </c>
      <c r="B41" s="36">
        <f t="shared" si="0"/>
        <v>13703.13403717149</v>
      </c>
      <c r="C41" s="38">
        <f>B41*'HCC Inoffice'!$F$4</f>
        <v>3096086.1043585264</v>
      </c>
      <c r="D41" s="39">
        <f t="shared" si="2"/>
        <v>0.6518076009175845</v>
      </c>
      <c r="E41" s="38"/>
    </row>
    <row r="42" spans="1:5" x14ac:dyDescent="0.2">
      <c r="A42" s="37">
        <f t="shared" si="1"/>
        <v>5000000</v>
      </c>
      <c r="B42" s="36">
        <f t="shared" si="0"/>
        <v>13808.32770110853</v>
      </c>
      <c r="C42" s="38">
        <f>B42*'HCC Inoffice'!$F$4</f>
        <v>3119853.5607884615</v>
      </c>
      <c r="D42" s="39">
        <f t="shared" si="2"/>
        <v>0.62397071215769229</v>
      </c>
      <c r="E42" s="38"/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11" sqref="E11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  <headerFooter>
    <oddHeader>&amp;L&amp;"Calibri"&amp;12&amp;K8E6A00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D7" sqref="D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2024-03-06T06:13:30Z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2024-03-06T06:12:40Z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1b02b6f4-6401-4d94-9002-1680f48058c7</vt:lpwstr>
  </property>
  <property fmtid="{D5CDD505-2E9C-101B-9397-08002B2CF9AE}" pid="13" name="MSIP_Label_2c56a699-e9bd-437a-8412-901342082749_ContentBits">
    <vt:lpwstr>1</vt:lpwstr>
  </property>
</Properties>
</file>