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DF880D26-1402-483F-9665-37F474CD1C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H5" i="5" l="1"/>
  <c r="I5" i="5" s="1"/>
  <c r="H4" i="5"/>
  <c r="I4" i="5" s="1"/>
  <c r="H6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F6" i="5" l="1"/>
  <c r="I6" i="5" l="1"/>
  <c r="I5" i="6" s="1"/>
  <c r="K5" i="6" l="1"/>
  <c r="J5" i="6"/>
  <c r="L5" i="6" s="1"/>
  <c r="M5" i="6" s="1"/>
  <c r="E12" i="7" s="1"/>
  <c r="C12" i="7"/>
  <c r="G9" i="7" s="1"/>
  <c r="I12" i="7" l="1"/>
  <c r="J12" i="7" s="1"/>
  <c r="O12" i="7" s="1"/>
  <c r="M12" i="7" l="1"/>
  <c r="N12" i="7" s="1"/>
  <c r="B28" i="7" l="1"/>
  <c r="B23" i="7"/>
  <c r="C23" i="7" s="1"/>
  <c r="D23" i="7" s="1"/>
  <c r="B36" i="7"/>
  <c r="B38" i="7"/>
  <c r="C38" i="7" s="1"/>
  <c r="D38" i="7" s="1"/>
  <c r="B31" i="7"/>
  <c r="B40" i="7"/>
  <c r="C40" i="7" s="1"/>
  <c r="D40" i="7" s="1"/>
  <c r="B26" i="7"/>
  <c r="C26" i="7" s="1"/>
  <c r="D26" i="7" s="1"/>
  <c r="B34" i="7"/>
  <c r="C34" i="7" s="1"/>
  <c r="D34" i="7" s="1"/>
  <c r="E9" i="7"/>
  <c r="B35" i="7"/>
  <c r="C35" i="7" s="1"/>
  <c r="D35" i="7" s="1"/>
  <c r="B32" i="7"/>
  <c r="C32" i="7" s="1"/>
  <c r="D32" i="7" s="1"/>
  <c r="B33" i="7"/>
  <c r="C33" i="7" s="1"/>
  <c r="D33" i="7" s="1"/>
  <c r="B24" i="7"/>
  <c r="B29" i="7"/>
  <c r="C29" i="7" s="1"/>
  <c r="D29" i="7" s="1"/>
  <c r="B37" i="7"/>
  <c r="B41" i="7"/>
  <c r="C41" i="7" s="1"/>
  <c r="D41" i="7" s="1"/>
  <c r="B39" i="7"/>
  <c r="B27" i="7"/>
  <c r="C27" i="7" s="1"/>
  <c r="D27" i="7" s="1"/>
  <c r="B42" i="7"/>
  <c r="C42" i="7" s="1"/>
  <c r="D42" i="7" s="1"/>
  <c r="B25" i="7"/>
  <c r="C25" i="7" s="1"/>
  <c r="D25" i="7" s="1"/>
  <c r="B22" i="7"/>
  <c r="C22" i="7" s="1"/>
  <c r="B30" i="7"/>
  <c r="C30" i="7" s="1"/>
  <c r="D30" i="7" s="1"/>
  <c r="C24" i="7"/>
  <c r="D24" i="7" s="1"/>
  <c r="C28" i="7"/>
  <c r="D28" i="7" s="1"/>
  <c r="C36" i="7"/>
  <c r="D36" i="7" s="1"/>
  <c r="C37" i="7"/>
  <c r="D37" i="7" s="1"/>
  <c r="C31" i="7"/>
  <c r="D31" i="7" s="1"/>
  <c r="C39" i="7"/>
  <c r="D39" i="7" s="1"/>
</calcChain>
</file>

<file path=xl/sharedStrings.xml><?xml version="1.0" encoding="utf-8"?>
<sst xmlns="http://schemas.openxmlformats.org/spreadsheetml/2006/main" count="154" uniqueCount="122">
  <si>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</si>
  <si>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</si>
  <si>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</si>
  <si>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</si>
  <si>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</si>
  <si>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</si>
  <si>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</si>
  <si>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</si>
  <si>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</si>
  <si>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</si>
  <si>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</si>
  <si>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</si>
  <si>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</si>
  <si>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</si>
  <si>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</si>
  <si>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</si>
  <si>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</si>
  <si>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</si>
  <si>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</si>
  <si>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</si>
  <si>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</si>
  <si>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</si>
  <si>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</si>
  <si>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</si>
  <si>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</si>
  <si>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</si>
  <si>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</si>
  <si>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</si>
  <si>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</si>
  <si>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</si>
  <si>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</si>
  <si>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</si>
  <si>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</si>
  <si>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</si>
  <si>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</si>
  <si>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</si>
  <si>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</si>
  <si>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</si>
  <si>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</si>
  <si>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</si>
  <si>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</si>
  <si>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</si>
  <si>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</si>
  <si>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</si>
  <si>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</si>
  <si>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</si>
  <si>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</si>
  <si>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</si>
  <si>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</si>
  <si>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</si>
  <si>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</si>
  <si>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</si>
  <si>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</si>
  <si>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</si>
  <si>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</si>
  <si>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</si>
  <si>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</si>
  <si>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</si>
  <si>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</si>
  <si>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</si>
  <si>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</si>
  <si>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</si>
  <si>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</si>
  <si>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</si>
  <si>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</si>
  <si>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</si>
  <si>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</si>
  <si>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</si>
  <si>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</si>
  <si>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</si>
  <si>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</si>
  <si>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</si>
  <si>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</si>
  <si>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</si>
  <si>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</si>
  <si>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</si>
  <si>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</si>
  <si>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</si>
  <si>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</si>
  <si>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</si>
  <si>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</si>
  <si>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</si>
  <si>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</si>
  <si>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</si>
  <si>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</si>
  <si>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</si>
  <si>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</si>
  <si>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</si>
  <si>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</si>
  <si>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</si>
  <si>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</si>
  <si>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</si>
  <si>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</si>
  <si>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</si>
  <si>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</si>
  <si>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</si>
  <si>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</si>
  <si>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</si>
  <si>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</si>
  <si>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</si>
  <si>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</si>
  <si>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ADULT</t>
  </si>
  <si>
    <t>Waiting Room TV</t>
  </si>
  <si>
    <t>Supplier</t>
  </si>
  <si>
    <t>PatientPoint</t>
  </si>
  <si>
    <t>Point of Care</t>
  </si>
  <si>
    <t>Point of Care - Hard Negotiated Value</t>
  </si>
  <si>
    <t/>
  </si>
  <si>
    <t>Digital wallboard</t>
  </si>
  <si>
    <t>2023 Pre-tax Spend</t>
  </si>
  <si>
    <t>2022 Pre-tax PGM/NPV</t>
  </si>
  <si>
    <t>2022 Pre-tax PGM/Rx</t>
  </si>
  <si>
    <t>2022 Tax-rate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</si>
  <si>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</t>
    </r>
    <r>
      <rPr>
        <b/>
        <sz val="10"/>
        <color theme="1"/>
        <rFont val="Arial Narrow"/>
        <family val="2"/>
      </rPr>
      <t>Doses in 2022</t>
    </r>
  </si>
  <si>
    <t xml:space="preserve">exam room touch screen </t>
  </si>
  <si>
    <t>waiting room tv</t>
  </si>
  <si>
    <t>2022 Estimated Pre-tax Pgm/Dose</t>
  </si>
  <si>
    <t>2023 Estimated Pre-tax Revenue</t>
  </si>
  <si>
    <t>Previous Pre-tax ROI</t>
  </si>
  <si>
    <t>PatientPoint Communicate</t>
  </si>
  <si>
    <t>PatientPoint Interact</t>
  </si>
  <si>
    <t>JAN22-DEC22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</si>
</sst>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\$##,###,##0"/>
    <numFmt numFmtId="172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sz val="8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65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22" fillId="0" borderId="37" xfId="0" applyFont="1" applyBorder="1" applyAlignment="1">
      <alignment horizontal="left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3" fillId="0" borderId="0" xfId="0" applyFont="1"/>
    <xf numFmtId="3" fontId="0" fillId="0" borderId="0" xfId="0" applyNumberFormat="1"/>
    <xf numFmtId="0" fontId="24" fillId="16" borderId="37" xfId="10" applyFont="1" applyFill="1" applyBorder="1" applyAlignment="1">
      <alignment horizontal="left"/>
    </xf>
    <xf numFmtId="0" fontId="25" fillId="0" borderId="37" xfId="10" applyFont="1" applyBorder="1" applyAlignment="1">
      <alignment horizontal="left"/>
    </xf>
    <xf numFmtId="171" fontId="25" fillId="0" borderId="38" xfId="10" applyNumberFormat="1" applyFont="1" applyBorder="1" applyAlignment="1">
      <alignment horizontal="right"/>
    </xf>
    <xf numFmtId="5" fontId="8" fillId="12" borderId="0" xfId="0" applyNumberFormat="1" applyFont="1" applyFill="1"/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0" fontId="8" fillId="12" borderId="0" xfId="0" applyNumberFormat="1" applyFont="1" applyFill="1"/>
    <xf numFmtId="0" fontId="26" fillId="15" borderId="36" xfId="0" applyFont="1" applyFill="1" applyBorder="1" applyAlignment="1">
      <alignment horizontal="center" vertical="center"/>
    </xf>
    <xf numFmtId="0" fontId="26" fillId="15" borderId="36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left" vertical="center"/>
    </xf>
    <xf numFmtId="164" fontId="28" fillId="0" borderId="36" xfId="0" applyNumberFormat="1" applyFont="1" applyFill="1" applyBorder="1" applyAlignment="1">
      <alignment horizontal="center" vertical="center"/>
    </xf>
    <xf numFmtId="0" fontId="28" fillId="0" borderId="0" xfId="0" applyFont="1"/>
    <xf numFmtId="0" fontId="10" fillId="17" borderId="0" xfId="10" applyFont="1" applyFill="1"/>
    <xf numFmtId="0" fontId="29" fillId="15" borderId="36" xfId="0" applyFont="1" applyFill="1" applyBorder="1" applyAlignment="1">
      <alignment horizontal="center" wrapText="1"/>
    </xf>
    <xf numFmtId="172" fontId="28" fillId="0" borderId="36" xfId="0" applyNumberFormat="1" applyFont="1" applyFill="1" applyBorder="1" applyAlignment="1">
      <alignment horizontal="center" vertical="center"/>
    </xf>
    <xf numFmtId="3" fontId="28" fillId="0" borderId="36" xfId="0" applyNumberFormat="1" applyFont="1" applyFill="1" applyBorder="1" applyAlignment="1">
      <alignment horizontal="center" vertical="center"/>
    </xf>
    <xf numFmtId="164" fontId="26" fillId="15" borderId="36" xfId="0" applyNumberFormat="1" applyFont="1" applyFill="1" applyBorder="1" applyAlignment="1">
      <alignment horizontal="center" vertical="center"/>
    </xf>
    <xf numFmtId="169" fontId="26" fillId="15" borderId="36" xfId="0" applyNumberFormat="1" applyFont="1" applyFill="1" applyBorder="1" applyAlignment="1">
      <alignment horizontal="center" vertical="center"/>
    </xf>
    <xf numFmtId="3" fontId="26" fillId="15" borderId="36" xfId="0" applyNumberFormat="1" applyFont="1" applyFill="1" applyBorder="1" applyAlignment="1">
      <alignment horizontal="center" vertical="center"/>
    </xf>
    <xf numFmtId="171" fontId="25" fillId="0" borderId="0" xfId="10" applyNumberFormat="1" applyFont="1" applyBorder="1" applyAlignment="1">
      <alignment horizontal="right"/>
    </xf>
    <xf numFmtId="0" fontId="30" fillId="15" borderId="36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6" fillId="15" borderId="39" xfId="0" applyFont="1" applyFill="1" applyBorder="1" applyAlignment="1">
      <alignment horizontal="center" vertical="center"/>
    </xf>
    <xf numFmtId="0" fontId="26" fillId="15" borderId="40" xfId="0" applyFont="1" applyFill="1" applyBorder="1" applyAlignment="1">
      <alignment horizontal="center" vertic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 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1100000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4624.4260378861645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1347.5313482582569</c:v>
                </c:pt>
                <c:pt idx="2">
                  <c:v>2499.0166311999783</c:v>
                </c:pt>
                <c:pt idx="3">
                  <c:v>3482.9005272006616</c:v>
                </c:pt>
                <c:pt idx="4">
                  <c:v>4323.5214887261391</c:v>
                </c:pt>
                <c:pt idx="5">
                  <c:v>5041.6988610131666</c:v>
                </c:pt>
                <c:pt idx="6">
                  <c:v>5655.2375872470438</c:v>
                </c:pt>
                <c:pt idx="7">
                  <c:v>6179.3616490550339</c:v>
                </c:pt>
                <c:pt idx="8">
                  <c:v>6627.0859993798658</c:v>
                </c:pt>
                <c:pt idx="9">
                  <c:v>7009.5354933105409</c:v>
                </c:pt>
                <c:pt idx="10">
                  <c:v>7336.2182076582685</c:v>
                </c:pt>
                <c:pt idx="11">
                  <c:v>7615.2595539931208</c:v>
                </c:pt>
                <c:pt idx="12">
                  <c:v>7853.602722954005</c:v>
                </c:pt>
                <c:pt idx="13">
                  <c:v>8057.1802390180528</c:v>
                </c:pt>
                <c:pt idx="14">
                  <c:v>8231.0607436737046</c:v>
                </c:pt>
                <c:pt idx="15">
                  <c:v>8379.5745504973456</c:v>
                </c:pt>
                <c:pt idx="16">
                  <c:v>8506.4210178060457</c:v>
                </c:pt>
                <c:pt idx="17">
                  <c:v>8614.7603542339057</c:v>
                </c:pt>
                <c:pt idx="18">
                  <c:v>8707.2921012425795</c:v>
                </c:pt>
                <c:pt idx="19">
                  <c:v>8786.3222165675834</c:v>
                </c:pt>
                <c:pt idx="20">
                  <c:v>8853.8204073654488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"/>
  <sheetViews>
    <sheetView showGridLines="0" tabSelected="1" zoomScale="80" zoomScaleNormal="80" workbookViewId="0">
      <selection activeCell="E14" sqref="E14"/>
    </sheetView>
  </sheetViews>
  <sheetFormatPr defaultColWidth="11.85546875" defaultRowHeight="15" x14ac:dyDescent="0.25"/>
  <cols>
    <col min="1" max="1" width="4.28515625" customWidth="1"/>
    <col min="2" max="2" width="20.140625" customWidth="1"/>
    <col min="3" max="3" width="43" bestFit="1" customWidth="1"/>
    <col min="4" max="4" width="17.5703125" bestFit="1" customWidth="1"/>
    <col min="5" max="5" width="17.5703125" customWidth="1"/>
    <col min="6" max="6" width="12.7109375" customWidth="1"/>
    <col min="7" max="7" width="21.7109375" customWidth="1"/>
    <col min="8" max="8" width="21" customWidth="1"/>
    <col min="9" max="9" width="15.7109375" bestFit="1" customWidth="1"/>
    <col min="10" max="10" width="20.28515625" customWidth="1"/>
    <col min="11" max="11" width="36.42578125" style="108" customWidth="1"/>
    <col min="13" max="13" width="23.42578125" bestFit="1" customWidth="1"/>
  </cols>
  <sheetData>
    <row r="1" spans="2:13" ht="27.75" customHeight="1" x14ac:dyDescent="0.25"/>
    <row r="2" spans="2:13" x14ac:dyDescent="0.25">
      <c r="B2" s="75"/>
    </row>
    <row r="3" spans="2:13" ht="33.75" customHeight="1" x14ac:dyDescent="0.25">
      <c r="B3" s="123" t="s">
        <v>0</v>
      </c>
      <c r="C3" s="123" t="s">
        <v>53</v>
      </c>
      <c r="D3" s="124" t="s">
        <v>109</v>
      </c>
      <c r="E3" s="138" t="s">
        <v>118</v>
      </c>
      <c r="F3" s="124" t="s">
        <v>56</v>
      </c>
      <c r="G3" s="124" t="s">
        <v>116</v>
      </c>
      <c r="H3" s="124" t="s">
        <v>117</v>
      </c>
      <c r="I3" s="123" t="s">
        <v>60</v>
      </c>
      <c r="J3" s="124" t="s">
        <v>89</v>
      </c>
      <c r="K3" s="125" t="s">
        <v>52</v>
      </c>
      <c r="L3" s="114" t="s">
        <v>103</v>
      </c>
    </row>
    <row r="4" spans="2:13" ht="32.25" customHeight="1" x14ac:dyDescent="0.25">
      <c r="B4" s="126" t="s">
        <v>101</v>
      </c>
      <c r="C4" s="127" t="s">
        <v>108</v>
      </c>
      <c r="D4" s="128">
        <v>548678</v>
      </c>
      <c r="E4" s="132">
        <v>1.3770449327332117</v>
      </c>
      <c r="F4" s="132">
        <v>1.0303</v>
      </c>
      <c r="G4" s="128">
        <v>225.94</v>
      </c>
      <c r="H4" s="128">
        <f>F4*D4</f>
        <v>565302.94339999999</v>
      </c>
      <c r="I4" s="133">
        <f>H4/G4</f>
        <v>2502.0047065592635</v>
      </c>
      <c r="J4" s="133" t="s">
        <v>121</v>
      </c>
      <c r="K4" s="139" t="s">
        <v>120</v>
      </c>
      <c r="L4" s="129" t="s">
        <v>104</v>
      </c>
      <c r="M4" s="130" t="s">
        <v>114</v>
      </c>
    </row>
    <row r="5" spans="2:13" ht="41.45" customHeight="1" x14ac:dyDescent="0.25">
      <c r="B5" s="126" t="s">
        <v>101</v>
      </c>
      <c r="C5" s="127" t="s">
        <v>102</v>
      </c>
      <c r="D5" s="128">
        <v>551322</v>
      </c>
      <c r="E5" s="132">
        <v>1.5850361566954232</v>
      </c>
      <c r="F5" s="132">
        <v>0.86980000000000002</v>
      </c>
      <c r="G5" s="128">
        <v>225.94</v>
      </c>
      <c r="H5" s="128">
        <f>F5*D5</f>
        <v>479539.87560000003</v>
      </c>
      <c r="I5" s="133">
        <f>H5/G5</f>
        <v>2122.4213313269011</v>
      </c>
      <c r="J5" s="133" t="s">
        <v>121</v>
      </c>
      <c r="K5" s="139" t="s">
        <v>119</v>
      </c>
      <c r="L5" s="129" t="s">
        <v>104</v>
      </c>
      <c r="M5" s="130" t="s">
        <v>115</v>
      </c>
    </row>
    <row r="6" spans="2:13" ht="15.75" x14ac:dyDescent="0.25">
      <c r="B6" s="140" t="s">
        <v>98</v>
      </c>
      <c r="C6" s="141"/>
      <c r="D6" s="134">
        <f>SUM(D4:D5)</f>
        <v>1100000</v>
      </c>
      <c r="E6" s="135">
        <v>1.4812905123489337</v>
      </c>
      <c r="F6" s="135">
        <f>H6/D6</f>
        <v>0.94985710818181823</v>
      </c>
      <c r="G6" s="134"/>
      <c r="H6" s="134">
        <f>SUM(H4:H5)</f>
        <v>1044842.819</v>
      </c>
      <c r="I6" s="136">
        <f>SUM(I4:I5)</f>
        <v>4624.4260378861645</v>
      </c>
      <c r="J6" s="136"/>
      <c r="K6" s="131"/>
    </row>
    <row r="9" spans="2:13" x14ac:dyDescent="0.25">
      <c r="C9" s="116" t="s">
        <v>105</v>
      </c>
      <c r="D9" s="118" t="s">
        <v>107</v>
      </c>
      <c r="E9" s="137"/>
      <c r="F9" s="76"/>
      <c r="G9" s="79"/>
      <c r="H9" s="80"/>
    </row>
    <row r="10" spans="2:13" x14ac:dyDescent="0.25">
      <c r="C10" s="117" t="s">
        <v>100</v>
      </c>
      <c r="D10" s="118">
        <v>548678</v>
      </c>
      <c r="E10" s="137"/>
    </row>
    <row r="11" spans="2:13" x14ac:dyDescent="0.25">
      <c r="C11" s="117" t="s">
        <v>99</v>
      </c>
      <c r="D11" s="118">
        <v>551322</v>
      </c>
      <c r="E11" s="137"/>
    </row>
    <row r="12" spans="2:13" x14ac:dyDescent="0.25">
      <c r="C12" s="117" t="s">
        <v>106</v>
      </c>
      <c r="D12" s="118">
        <v>34710</v>
      </c>
      <c r="E12" s="137"/>
    </row>
    <row r="13" spans="2:13" x14ac:dyDescent="0.25">
      <c r="C13" s="107"/>
    </row>
    <row r="14" spans="2:13" x14ac:dyDescent="0.25">
      <c r="C14" s="107"/>
    </row>
    <row r="15" spans="2:13" x14ac:dyDescent="0.25">
      <c r="C15" s="107"/>
    </row>
  </sheetData>
  <mergeCells count="1">
    <mergeCell ref="B6:C6"/>
  </mergeCells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5" sqref="L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42" t="s">
        <v>68</v>
      </c>
      <c r="B1" s="142"/>
      <c r="C1" s="142"/>
      <c r="D1" s="142"/>
      <c r="E1" s="142"/>
      <c r="F1" s="142"/>
      <c r="G1" s="142"/>
      <c r="H1" s="142"/>
      <c r="I1" s="142"/>
      <c r="J1" s="142"/>
    </row>
    <row r="3" spans="1:13" x14ac:dyDescent="0.3">
      <c r="B3" s="43" t="s">
        <v>58</v>
      </c>
      <c r="C3" s="43"/>
      <c r="D3" s="43"/>
      <c r="H3" s="143">
        <v>2023</v>
      </c>
      <c r="I3" s="144"/>
      <c r="J3" s="144"/>
      <c r="K3" s="144"/>
      <c r="L3" s="144" t="s">
        <v>1</v>
      </c>
      <c r="M3" s="144"/>
    </row>
    <row r="4" spans="1:13" ht="82.5" x14ac:dyDescent="0.3">
      <c r="B4" s="43"/>
      <c r="C4" s="43" t="s">
        <v>112</v>
      </c>
      <c r="D4" s="43"/>
      <c r="F4" s="44" t="s">
        <v>113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111</v>
      </c>
      <c r="D5" s="46">
        <v>225.94</v>
      </c>
      <c r="F5" s="115">
        <v>4647854</v>
      </c>
      <c r="G5" s="42"/>
      <c r="H5" s="47">
        <f>'HCC Inoffice'!D6</f>
        <v>1100000</v>
      </c>
      <c r="I5" s="48">
        <f>'HCC Inoffice'!I6</f>
        <v>4624.4260378861645</v>
      </c>
      <c r="J5" s="49">
        <f>I5/F5</f>
        <v>9.9495940231473807E-4</v>
      </c>
      <c r="K5" s="50">
        <f>H5/I5</f>
        <v>237.86735715700027</v>
      </c>
      <c r="L5" s="73">
        <f>J5*2</f>
        <v>1.9899188046294761E-3</v>
      </c>
      <c r="M5" s="51">
        <f>L5*F5</f>
        <v>9248.852075772329</v>
      </c>
    </row>
    <row r="6" spans="1:13" s="45" customFormat="1" ht="26.25" customHeight="1" x14ac:dyDescent="0.3">
      <c r="B6" s="52"/>
      <c r="C6" s="43" t="s">
        <v>110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opLeftCell="A5" workbookViewId="0">
      <selection activeCell="A21" sqref="A21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56" t="s">
        <v>13</v>
      </c>
      <c r="C4" s="156"/>
      <c r="D4" s="156"/>
      <c r="E4" s="156"/>
      <c r="F4" s="157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54" t="s">
        <v>16</v>
      </c>
      <c r="B7" s="159" t="s">
        <v>17</v>
      </c>
      <c r="C7" s="160"/>
      <c r="D7" s="161" t="s">
        <v>18</v>
      </c>
      <c r="E7" s="162"/>
      <c r="F7" s="163" t="s">
        <v>19</v>
      </c>
      <c r="G7" s="164"/>
    </row>
    <row r="8" spans="1:15" ht="25.5" x14ac:dyDescent="0.2">
      <c r="A8" s="158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55"/>
      <c r="B9" s="20">
        <f>B6*B12</f>
        <v>550000</v>
      </c>
      <c r="C9" s="20">
        <f>C6*B12</f>
        <v>1650000</v>
      </c>
      <c r="D9" s="21">
        <f>F9</f>
        <v>1100000</v>
      </c>
      <c r="E9" s="22">
        <f>(($O$12/(1+EXP($M$12+$N$12*D9)))-1) - ($F$12-$C$12)</f>
        <v>4624.42603788618</v>
      </c>
      <c r="F9" s="20">
        <f>B12</f>
        <v>1100000</v>
      </c>
      <c r="G9" s="23">
        <f>C12</f>
        <v>4624.4260378861645</v>
      </c>
    </row>
    <row r="10" spans="1:15" ht="13.5" thickBot="1" x14ac:dyDescent="0.25"/>
    <row r="11" spans="1:15" ht="51.6" customHeight="1" x14ac:dyDescent="0.2">
      <c r="A11" s="154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45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55"/>
      <c r="B12" s="20">
        <f>Data!H5</f>
        <v>1100000</v>
      </c>
      <c r="C12" s="23">
        <f>Data!I5</f>
        <v>4624.4260378861645</v>
      </c>
      <c r="D12" s="26">
        <v>0</v>
      </c>
      <c r="E12" s="23">
        <f>Data!M5</f>
        <v>9248.852075772329</v>
      </c>
      <c r="F12" s="27">
        <f>Data!F5</f>
        <v>4647854</v>
      </c>
      <c r="H12" s="146"/>
      <c r="I12" s="28">
        <f>F12-C12</f>
        <v>4643229.5739621138</v>
      </c>
      <c r="J12" s="28">
        <f>I12+E12</f>
        <v>4652478.4260378862</v>
      </c>
      <c r="K12" s="29">
        <f>B12</f>
        <v>1100000</v>
      </c>
      <c r="L12" s="28">
        <f>F12</f>
        <v>4647854</v>
      </c>
      <c r="M12" s="30">
        <f>LN((($J$12+1)/($I$12+1))-1)</f>
        <v>-6.2186662034361841</v>
      </c>
      <c r="N12" s="31">
        <f>(LN((($J$12+1)/($L$12+1))-1)-$M$12)/$K$12</f>
        <v>-6.3103875913506805E-7</v>
      </c>
      <c r="O12" s="32">
        <f>J12+1</f>
        <v>4652479.4260378862</v>
      </c>
    </row>
    <row r="13" spans="1:15" ht="34.15" customHeight="1" x14ac:dyDescent="0.2">
      <c r="A13" s="147" t="s">
        <v>40</v>
      </c>
      <c r="B13" s="148"/>
      <c r="C13" s="148"/>
      <c r="D13" s="148"/>
      <c r="E13" s="148"/>
      <c r="F13" s="149"/>
      <c r="H13" s="147" t="s">
        <v>41</v>
      </c>
      <c r="I13" s="148"/>
      <c r="J13" s="148"/>
      <c r="K13" s="148"/>
      <c r="L13" s="148"/>
      <c r="M13" s="148"/>
      <c r="N13" s="148"/>
      <c r="O13" s="149"/>
    </row>
    <row r="14" spans="1:15" ht="33.6" customHeight="1" x14ac:dyDescent="0.2">
      <c r="A14" s="150"/>
      <c r="B14" s="151"/>
      <c r="C14" s="151"/>
      <c r="D14" s="151"/>
      <c r="E14" s="151"/>
      <c r="F14" s="152"/>
      <c r="H14" s="150"/>
      <c r="I14" s="151"/>
      <c r="J14" s="151"/>
      <c r="K14" s="151"/>
      <c r="L14" s="151"/>
      <c r="M14" s="151"/>
      <c r="N14" s="151"/>
      <c r="O14" s="152"/>
    </row>
    <row r="16" spans="1:15" ht="13.5" thickBot="1" x14ac:dyDescent="0.25"/>
    <row r="17" spans="1:5" ht="16.899999999999999" customHeight="1" x14ac:dyDescent="0.2">
      <c r="A17" s="145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46"/>
      <c r="B18" s="33">
        <v>0</v>
      </c>
      <c r="C18" s="34">
        <v>5000000</v>
      </c>
      <c r="D18" s="35">
        <v>20</v>
      </c>
    </row>
    <row r="20" spans="1:5" x14ac:dyDescent="0.2">
      <c r="A20" s="153" t="s">
        <v>46</v>
      </c>
      <c r="B20" s="153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B22*'HCC Inoffice'!$G$4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1347.5313482582569</v>
      </c>
      <c r="C23" s="38">
        <f>B23*'HCC Inoffice'!$G$4</f>
        <v>304461.23282547056</v>
      </c>
      <c r="D23" s="39">
        <f>C23/A23</f>
        <v>1.2178449313018822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2499.0166311999783</v>
      </c>
      <c r="C24" s="38">
        <f>B24*'HCC Inoffice'!$G$4</f>
        <v>564627.81765332306</v>
      </c>
      <c r="D24" s="39">
        <f t="shared" ref="D24:D42" si="2">C24/A24</f>
        <v>1.1292556353066461</v>
      </c>
      <c r="E24" s="38"/>
    </row>
    <row r="25" spans="1:5" x14ac:dyDescent="0.2">
      <c r="A25" s="37">
        <f t="shared" si="1"/>
        <v>750000</v>
      </c>
      <c r="B25" s="36">
        <f t="shared" si="0"/>
        <v>3482.9005272006616</v>
      </c>
      <c r="C25" s="38">
        <f>B25*'HCC Inoffice'!$G$4</f>
        <v>786926.54511571745</v>
      </c>
      <c r="D25" s="39">
        <f t="shared" si="2"/>
        <v>1.0492353934876233</v>
      </c>
      <c r="E25" s="38"/>
    </row>
    <row r="26" spans="1:5" x14ac:dyDescent="0.2">
      <c r="A26" s="120">
        <f t="shared" si="1"/>
        <v>1000000</v>
      </c>
      <c r="B26" s="121">
        <f t="shared" si="0"/>
        <v>4323.5214887261391</v>
      </c>
      <c r="C26" s="119">
        <f>B26*'HCC Inoffice'!$G$4</f>
        <v>976856.44516278384</v>
      </c>
      <c r="D26" s="122">
        <f t="shared" si="2"/>
        <v>0.9768564451627838</v>
      </c>
      <c r="E26" s="38"/>
    </row>
    <row r="27" spans="1:5" s="113" customFormat="1" x14ac:dyDescent="0.2">
      <c r="A27" s="109">
        <f t="shared" si="1"/>
        <v>1250000</v>
      </c>
      <c r="B27" s="110">
        <f t="shared" si="0"/>
        <v>5041.6988610131666</v>
      </c>
      <c r="C27" s="38">
        <f>B27*'HCC Inoffice'!$G$4</f>
        <v>1139121.4406573148</v>
      </c>
      <c r="D27" s="112">
        <f t="shared" si="2"/>
        <v>0.91129715252585186</v>
      </c>
      <c r="E27" s="111"/>
    </row>
    <row r="28" spans="1:5" x14ac:dyDescent="0.2">
      <c r="A28" s="37">
        <f t="shared" si="1"/>
        <v>1500000</v>
      </c>
      <c r="B28" s="36">
        <f t="shared" si="0"/>
        <v>5655.2375872470438</v>
      </c>
      <c r="C28" s="38">
        <f>B28*'HCC Inoffice'!$G$4</f>
        <v>1277744.3804625971</v>
      </c>
      <c r="D28" s="39">
        <f t="shared" si="2"/>
        <v>0.85182958697506472</v>
      </c>
      <c r="E28" s="38"/>
    </row>
    <row r="29" spans="1:5" x14ac:dyDescent="0.2">
      <c r="A29" s="37">
        <f t="shared" si="1"/>
        <v>1750000</v>
      </c>
      <c r="B29" s="36">
        <f t="shared" si="0"/>
        <v>6179.3616490550339</v>
      </c>
      <c r="C29" s="38">
        <f>B29*'HCC Inoffice'!$G$4</f>
        <v>1396164.9709874943</v>
      </c>
      <c r="D29" s="39">
        <f t="shared" si="2"/>
        <v>0.7978085548499968</v>
      </c>
      <c r="E29" s="38"/>
    </row>
    <row r="30" spans="1:5" x14ac:dyDescent="0.2">
      <c r="A30" s="37">
        <f t="shared" si="1"/>
        <v>2000000</v>
      </c>
      <c r="B30" s="36">
        <f t="shared" si="0"/>
        <v>6627.0859993798658</v>
      </c>
      <c r="C30" s="38">
        <f>B30*'HCC Inoffice'!$G$4</f>
        <v>1497323.8106998869</v>
      </c>
      <c r="D30" s="39">
        <f t="shared" si="2"/>
        <v>0.74866190534994348</v>
      </c>
      <c r="E30" s="38"/>
    </row>
    <row r="31" spans="1:5" x14ac:dyDescent="0.2">
      <c r="A31" s="37">
        <f t="shared" si="1"/>
        <v>2250000</v>
      </c>
      <c r="B31" s="36">
        <f t="shared" si="0"/>
        <v>7009.5354933105409</v>
      </c>
      <c r="C31" s="38">
        <f>B31*'HCC Inoffice'!$G$4</f>
        <v>1583734.4493585837</v>
      </c>
      <c r="D31" s="39">
        <f t="shared" si="2"/>
        <v>0.70388197749270387</v>
      </c>
      <c r="E31" s="38"/>
    </row>
    <row r="32" spans="1:5" x14ac:dyDescent="0.2">
      <c r="A32" s="37">
        <f t="shared" si="1"/>
        <v>2500000</v>
      </c>
      <c r="B32" s="36">
        <f t="shared" si="0"/>
        <v>7336.2182076582685</v>
      </c>
      <c r="C32" s="38">
        <f>B32*'HCC Inoffice'!$G$4</f>
        <v>1657545.1418383091</v>
      </c>
      <c r="D32" s="39">
        <f t="shared" si="2"/>
        <v>0.66301805673532366</v>
      </c>
      <c r="E32" s="38"/>
    </row>
    <row r="33" spans="1:5" x14ac:dyDescent="0.2">
      <c r="A33" s="37">
        <f t="shared" si="1"/>
        <v>2750000</v>
      </c>
      <c r="B33" s="36">
        <f t="shared" si="0"/>
        <v>7615.2595539931208</v>
      </c>
      <c r="C33" s="38">
        <f>B33*'HCC Inoffice'!$G$4</f>
        <v>1720591.7436292057</v>
      </c>
      <c r="D33" s="39">
        <f t="shared" si="2"/>
        <v>0.62566972495607487</v>
      </c>
      <c r="E33" s="38"/>
    </row>
    <row r="34" spans="1:5" x14ac:dyDescent="0.2">
      <c r="A34" s="37">
        <f>A33+(($C$18-$B$18)/$D$18)</f>
        <v>3000000</v>
      </c>
      <c r="B34" s="36">
        <f t="shared" si="0"/>
        <v>7853.602722954005</v>
      </c>
      <c r="C34" s="38">
        <f>B34*'HCC Inoffice'!$G$4</f>
        <v>1774442.9992242279</v>
      </c>
      <c r="D34" s="39">
        <f t="shared" si="2"/>
        <v>0.59148099974140933</v>
      </c>
      <c r="E34" s="38"/>
    </row>
    <row r="35" spans="1:5" x14ac:dyDescent="0.2">
      <c r="A35" s="37">
        <f t="shared" si="1"/>
        <v>3250000</v>
      </c>
      <c r="B35" s="36">
        <f t="shared" si="0"/>
        <v>8057.1802390180528</v>
      </c>
      <c r="C35" s="38">
        <f>B35*'HCC Inoffice'!$G$4</f>
        <v>1820439.3032037388</v>
      </c>
      <c r="D35" s="39">
        <f t="shared" si="2"/>
        <v>0.56013517021653503</v>
      </c>
      <c r="E35" s="38"/>
    </row>
    <row r="36" spans="1:5" x14ac:dyDescent="0.2">
      <c r="A36" s="37">
        <f t="shared" si="1"/>
        <v>3500000</v>
      </c>
      <c r="B36" s="36">
        <f t="shared" si="0"/>
        <v>8231.0607436737046</v>
      </c>
      <c r="C36" s="38">
        <f>B36*'HCC Inoffice'!$G$4</f>
        <v>1859725.8644256368</v>
      </c>
      <c r="D36" s="39">
        <f t="shared" si="2"/>
        <v>0.53135024697875333</v>
      </c>
      <c r="E36" s="38"/>
    </row>
    <row r="37" spans="1:5" x14ac:dyDescent="0.2">
      <c r="A37" s="37">
        <f t="shared" si="1"/>
        <v>3750000</v>
      </c>
      <c r="B37" s="36">
        <f t="shared" si="0"/>
        <v>8379.5745504973456</v>
      </c>
      <c r="C37" s="38">
        <f>B37*'HCC Inoffice'!$G$4</f>
        <v>1893281.0739393702</v>
      </c>
      <c r="D37" s="39">
        <f t="shared" si="2"/>
        <v>0.50487495305049868</v>
      </c>
      <c r="E37" s="38"/>
    </row>
    <row r="38" spans="1:5" x14ac:dyDescent="0.2">
      <c r="A38" s="37">
        <f t="shared" si="1"/>
        <v>4000000</v>
      </c>
      <c r="B38" s="36">
        <f t="shared" si="0"/>
        <v>8506.4210178060457</v>
      </c>
      <c r="C38" s="38">
        <f>B38*'HCC Inoffice'!$G$4</f>
        <v>1921940.764763098</v>
      </c>
      <c r="D38" s="39">
        <f t="shared" si="2"/>
        <v>0.48048519119077449</v>
      </c>
      <c r="E38" s="38"/>
    </row>
    <row r="39" spans="1:5" x14ac:dyDescent="0.2">
      <c r="A39" s="37">
        <f t="shared" si="1"/>
        <v>4250000</v>
      </c>
      <c r="B39" s="36">
        <f t="shared" si="0"/>
        <v>8614.7603542339057</v>
      </c>
      <c r="C39" s="38">
        <f>B39*'HCC Inoffice'!$G$4</f>
        <v>1946418.9544356086</v>
      </c>
      <c r="D39" s="39">
        <f t="shared" si="2"/>
        <v>0.45798093045543731</v>
      </c>
      <c r="E39" s="38"/>
    </row>
    <row r="40" spans="1:5" x14ac:dyDescent="0.2">
      <c r="A40" s="37">
        <f t="shared" si="1"/>
        <v>4500000</v>
      </c>
      <c r="B40" s="36">
        <f t="shared" si="0"/>
        <v>8707.2921012425795</v>
      </c>
      <c r="C40" s="38">
        <f>B40*'HCC Inoffice'!$G$4</f>
        <v>1967325.5773547485</v>
      </c>
      <c r="D40" s="39">
        <f t="shared" si="2"/>
        <v>0.43718346163438854</v>
      </c>
      <c r="E40" s="38"/>
    </row>
    <row r="41" spans="1:5" x14ac:dyDescent="0.2">
      <c r="A41" s="37">
        <f>A40+(($C$18-$B$18)/$D$18)</f>
        <v>4750000</v>
      </c>
      <c r="B41" s="36">
        <f t="shared" si="0"/>
        <v>8786.3222165675834</v>
      </c>
      <c r="C41" s="38">
        <f>B41*'HCC Inoffice'!$G$4</f>
        <v>1985181.6416112797</v>
      </c>
      <c r="D41" s="39">
        <f t="shared" si="2"/>
        <v>0.41793297718132205</v>
      </c>
      <c r="E41" s="38"/>
    </row>
    <row r="42" spans="1:5" x14ac:dyDescent="0.2">
      <c r="A42" s="37">
        <f t="shared" si="1"/>
        <v>5000000</v>
      </c>
      <c r="B42" s="36">
        <f t="shared" si="0"/>
        <v>8853.8204073654488</v>
      </c>
      <c r="C42" s="38">
        <f>B42*'HCC Inoffice'!$G$4</f>
        <v>2000432.1828401494</v>
      </c>
      <c r="D42" s="39">
        <f t="shared" si="2"/>
        <v>0.40008643656802989</v>
      </c>
      <c r="E42" s="38"/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11" sqref="E11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  <headerFooter>
    <oddHeader>&amp;L&amp;"Calibri"&amp;12&amp;K8E6A00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D7" sqref="D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2024-03-05T06:24:37Z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d2c894ed-72e5-49a4-a6dd-39c1ef197662</vt:lpwstr>
  </property>
  <property fmtid="{D5CDD505-2E9C-101B-9397-08002B2CF9AE}" pid="13" name="MSIP_Label_2c56a699-e9bd-437a-8412-901342082749_ContentBits">
    <vt:lpwstr>1</vt:lpwstr>
  </property>
</Properties>
</file>