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"/>
    </mc:Choice>
  </mc:AlternateContent>
  <xr:revisionPtr revIDLastSave="0" documentId="13_ncr:1_{450846ED-51FF-4D06-9AD9-7FDB9CF565DF}" xr6:coauthVersionLast="47" xr6:coauthVersionMax="47" xr10:uidLastSave="{00000000-0000-0000-0000-000000000000}"/>
  <bookViews>
    <workbookView xWindow="-120" yWindow="-120" windowWidth="20730" windowHeight="11160" xr2:uid="{ED476380-24D0-4049-AB1C-99BC83AD7E47}"/>
  </bookViews>
  <sheets>
    <sheet name="Adolescent" sheetId="1" r:id="rId1"/>
    <sheet name="Adult" sheetId="2" r:id="rId2"/>
    <sheet name="Adult - for sli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X26" i="2"/>
  <c r="T26" i="2"/>
  <c r="P26" i="2"/>
  <c r="L26" i="2"/>
  <c r="H26" i="2"/>
  <c r="D26" i="2"/>
  <c r="E62" i="2" l="1"/>
  <c r="I70" i="2"/>
  <c r="K70" i="2"/>
  <c r="K69" i="2"/>
  <c r="K26" i="2"/>
  <c r="E80" i="2"/>
  <c r="F80" i="2"/>
  <c r="F77" i="2" l="1"/>
  <c r="E77" i="2"/>
  <c r="F76" i="2"/>
  <c r="E76" i="2"/>
  <c r="D67" i="2"/>
  <c r="E67" i="2"/>
  <c r="C64" i="2"/>
  <c r="F70" i="2" l="1"/>
  <c r="D64" i="2"/>
  <c r="F73" i="2" s="1"/>
  <c r="C70" i="2"/>
  <c r="D70" i="2" s="1"/>
  <c r="E73" i="2" s="1"/>
  <c r="D58" i="2" l="1"/>
  <c r="C58" i="2"/>
  <c r="X39" i="2"/>
  <c r="W39" i="2"/>
  <c r="S39" i="2"/>
  <c r="T39" i="2"/>
  <c r="P39" i="2"/>
  <c r="L39" i="2"/>
  <c r="H39" i="2"/>
  <c r="G39" i="2"/>
  <c r="D39" i="2"/>
  <c r="C39" i="2"/>
  <c r="C26" i="2"/>
  <c r="O26" i="2" s="1"/>
  <c r="G14" i="1"/>
  <c r="E14" i="1"/>
  <c r="E13" i="1"/>
  <c r="G26" i="2" l="1"/>
  <c r="G13" i="1"/>
  <c r="D20" i="2" l="1"/>
  <c r="G13" i="2" l="1"/>
  <c r="H17" i="2" l="1"/>
  <c r="G17" i="2"/>
  <c r="I13" i="2"/>
  <c r="H13" i="2"/>
  <c r="I12" i="1"/>
  <c r="H12" i="1"/>
  <c r="K18" i="1"/>
  <c r="J4" i="1"/>
  <c r="J5" i="1"/>
  <c r="J6" i="1"/>
  <c r="J7" i="1"/>
  <c r="J8" i="1"/>
  <c r="J9" i="1"/>
  <c r="J10" i="1"/>
  <c r="J11" i="1"/>
  <c r="J3" i="1"/>
  <c r="J3" i="2"/>
  <c r="J4" i="2"/>
  <c r="J5" i="2"/>
  <c r="J6" i="2"/>
  <c r="J7" i="2"/>
  <c r="J8" i="2"/>
  <c r="J9" i="2"/>
  <c r="J10" i="2"/>
  <c r="J11" i="2"/>
  <c r="J12" i="2"/>
  <c r="F13" i="2" l="1"/>
  <c r="D5" i="1"/>
  <c r="D12" i="1" s="1"/>
  <c r="F12" i="1"/>
  <c r="E22" i="1" s="1"/>
  <c r="E12" i="1"/>
  <c r="E20" i="1" s="1"/>
  <c r="C12" i="1"/>
  <c r="E13" i="2"/>
  <c r="D17" i="2" s="1"/>
  <c r="D13" i="2"/>
  <c r="C4" i="2"/>
  <c r="D18" i="2" l="1"/>
  <c r="C13" i="2"/>
</calcChain>
</file>

<file path=xl/sharedStrings.xml><?xml version="1.0" encoding="utf-8"?>
<sst xmlns="http://schemas.openxmlformats.org/spreadsheetml/2006/main" count="212" uniqueCount="76">
  <si>
    <t>In-Scope Promotion</t>
  </si>
  <si>
    <t>HCC In Office</t>
  </si>
  <si>
    <t>HCP MCM</t>
  </si>
  <si>
    <t>HCC Social</t>
  </si>
  <si>
    <t>HCC Online Video</t>
  </si>
  <si>
    <t>HCC Streaming Video</t>
  </si>
  <si>
    <t>HCC Display</t>
  </si>
  <si>
    <t>HCC Paid Search</t>
  </si>
  <si>
    <t>HCC Audio</t>
  </si>
  <si>
    <t>HCC Linear TV</t>
  </si>
  <si>
    <t>Total In-Scope Budget</t>
  </si>
  <si>
    <t>realistic minimum</t>
  </si>
  <si>
    <t>HCC In-Office</t>
  </si>
  <si>
    <t>HCC Pharmacy</t>
  </si>
  <si>
    <t>stretch maximum</t>
  </si>
  <si>
    <t>TF 2024 IPP Submitted Mix 
(IDEAL)</t>
  </si>
  <si>
    <t>extreme maximum</t>
  </si>
  <si>
    <t>realistic maximum</t>
  </si>
  <si>
    <t xml:space="preserve">TF 2024 IPP Submitted Mix 
</t>
  </si>
  <si>
    <t>HCC Radio</t>
  </si>
  <si>
    <t>2023 Current Baseline ($MM)</t>
  </si>
  <si>
    <t xml:space="preserve">Current Optimal </t>
  </si>
  <si>
    <t>Spend (MM)</t>
  </si>
  <si>
    <t>Expected pre-tax NPV(MM)</t>
  </si>
  <si>
    <t>Pre-tax Spend (MM)</t>
  </si>
  <si>
    <t xml:space="preserve">% Change </t>
  </si>
  <si>
    <t>Expected pre-tax NPV (MM)</t>
  </si>
  <si>
    <t>ROI</t>
  </si>
  <si>
    <t>SC1: 69M +/-30%</t>
  </si>
  <si>
    <t>SC1: 69M with Jake's constraints</t>
  </si>
  <si>
    <t xml:space="preserve">LROP - custom real. max to extreme max </t>
  </si>
  <si>
    <t>% Change</t>
  </si>
  <si>
    <t>Δ Pre-tax Revenue w.r.t 2023 Current baseline</t>
  </si>
  <si>
    <t>+$15 (6.1%)</t>
  </si>
  <si>
    <t>SC1: 36M +/-30%</t>
  </si>
  <si>
    <t>SC2: 36M with Jake's constraints</t>
  </si>
  <si>
    <t>60, 64, 69</t>
  </si>
  <si>
    <t>500K - 1.2M</t>
  </si>
  <si>
    <t xml:space="preserve">LROP - custom min to strect max </t>
  </si>
  <si>
    <t xml:space="preserve">LROP - custom min to extreme max </t>
  </si>
  <si>
    <t xml:space="preserve">Min </t>
  </si>
  <si>
    <t>Max</t>
  </si>
  <si>
    <t>Considering same what is given by Jacob</t>
  </si>
  <si>
    <t xml:space="preserve">LROP - custom real. Min to stretch max </t>
  </si>
  <si>
    <t>33 (min), 36, 38, 40</t>
  </si>
  <si>
    <t>Min</t>
  </si>
  <si>
    <t>Scenario 1</t>
  </si>
  <si>
    <t>Scenario 2a</t>
  </si>
  <si>
    <t>Scenario 2b</t>
  </si>
  <si>
    <t>Realistic Max</t>
  </si>
  <si>
    <t>Stretch Max</t>
  </si>
  <si>
    <t>Scenario 3</t>
  </si>
  <si>
    <t>Scenario 4</t>
  </si>
  <si>
    <t>Extreme Max</t>
  </si>
  <si>
    <t>Scenario 5</t>
  </si>
  <si>
    <t>Base optimal Scenario</t>
  </si>
  <si>
    <t>2023 Rev</t>
  </si>
  <si>
    <t>2023 Incr. Doses</t>
  </si>
  <si>
    <t>80% of 2023 - Adults</t>
  </si>
  <si>
    <t xml:space="preserve">2024 Forecast </t>
  </si>
  <si>
    <t>Total Adult Doses</t>
  </si>
  <si>
    <t>2023 Forecast</t>
  </si>
  <si>
    <t>Total Adult</t>
  </si>
  <si>
    <t>2022 Forecast</t>
  </si>
  <si>
    <t>Budget ?</t>
  </si>
  <si>
    <t>Current 2023 Estimations</t>
  </si>
  <si>
    <t>2024 Forecast</t>
  </si>
  <si>
    <t>Estimated Growth</t>
  </si>
  <si>
    <t>Rescaling Expectation to Total Incremental doses</t>
  </si>
  <si>
    <t>Estimating Media Contribution</t>
  </si>
  <si>
    <t>Estimating possible ROI improvements</t>
  </si>
  <si>
    <t>HCC</t>
  </si>
  <si>
    <t>HCP</t>
  </si>
  <si>
    <t>Ratio
(2022 /2021)</t>
  </si>
  <si>
    <t>Average Improvemet Ratio--&gt;</t>
  </si>
  <si>
    <t>Measured ROIs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</si>
</sst>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[$$-409]* #,##0.00_);_([$$-409]* \(#,##0.00\);_([$$-409]* &quot;-&quot;??_);_(@_)"/>
    <numFmt numFmtId="166" formatCode="&quot;$&quot;#,##0"/>
    <numFmt numFmtId="167" formatCode="0.0"/>
    <numFmt numFmtId="168" formatCode="_(* #,##0_);_(* \(#,##0\);_(* &quot;-&quot;??_);_(@_)"/>
    <numFmt numFmtId="169" formatCode="&quot;$&quot;#,##0.00000_);[Red]\(&quot;$&quot;#,##0.00000\)"/>
  </numFmts>
  <fonts count="2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9.5"/>
      <color rgb="FF000000"/>
      <name val="Arial"/>
      <family val="2"/>
    </font>
    <font>
      <sz val="9.5"/>
      <color rgb="FF9C0006"/>
      <name val="Arial"/>
      <family val="2"/>
    </font>
    <font>
      <sz val="9.5"/>
      <color rgb="FF006100"/>
      <name val="Arial"/>
      <family val="2"/>
    </font>
    <font>
      <b/>
      <sz val="9.5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D9D9D9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BFBFBF"/>
      </top>
      <bottom style="thin">
        <color rgb="FFD9D9D9"/>
      </bottom>
      <diagonal/>
    </border>
    <border>
      <left style="thin">
        <color rgb="FFD9D9D9"/>
      </left>
      <right style="thin">
        <color rgb="FFBFBFBF"/>
      </right>
      <top style="thin">
        <color rgb="FFBFBFBF"/>
      </top>
      <bottom style="thin">
        <color rgb="FFD9D9D9"/>
      </bottom>
      <diagonal/>
    </border>
    <border>
      <left style="thin">
        <color rgb="FF808080"/>
      </left>
      <right style="thin">
        <color rgb="FFD9D9D9"/>
      </right>
      <top style="thin">
        <color rgb="FFBFBFBF"/>
      </top>
      <bottom style="thin">
        <color rgb="FFD9D9D9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BFBFBF"/>
      </right>
      <top style="thin">
        <color rgb="FFD9D9D9"/>
      </top>
      <bottom style="thin">
        <color rgb="FFD9D9D9"/>
      </bottom>
      <diagonal/>
    </border>
    <border>
      <left style="thin">
        <color rgb="FF80808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FBFBF"/>
      </left>
      <right style="thin">
        <color rgb="FF808080"/>
      </right>
      <top style="thin">
        <color rgb="FFD9D9D9"/>
      </top>
      <bottom style="thin">
        <color rgb="FFD9D9D9"/>
      </bottom>
      <diagonal/>
    </border>
    <border>
      <left style="thin">
        <color rgb="FFBFBFBF"/>
      </left>
      <right style="thin">
        <color rgb="FFD9D9D9"/>
      </right>
      <top style="thin">
        <color rgb="FFBFBFBF"/>
      </top>
      <bottom style="thin">
        <color rgb="FFD9D9D9"/>
      </bottom>
      <diagonal/>
    </border>
    <border>
      <left style="thin">
        <color rgb="FFBFBFB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FBFBF"/>
      </left>
      <right style="thin">
        <color rgb="FFD9D9D9"/>
      </right>
      <top style="thin">
        <color rgb="FFD9D9D9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BFBFBF"/>
      </bottom>
      <diagonal/>
    </border>
    <border>
      <left style="thin">
        <color rgb="FFD9D9D9"/>
      </left>
      <right style="thin">
        <color rgb="FFBFBFBF"/>
      </right>
      <top style="thin">
        <color rgb="FFD9D9D9"/>
      </top>
      <bottom style="thin">
        <color rgb="FFBFBFBF"/>
      </bottom>
      <diagonal/>
    </border>
    <border>
      <left style="thin">
        <color rgb="FF808080"/>
      </left>
      <right style="thin">
        <color rgb="FFD9D9D9"/>
      </right>
      <top style="thin">
        <color rgb="FFD9D9D9"/>
      </top>
      <bottom style="thin">
        <color rgb="FF808080"/>
      </bottom>
      <diagonal/>
    </border>
    <border>
      <left style="thin">
        <color rgb="FFD9D9D9"/>
      </left>
      <right style="thin">
        <color rgb="FFBFBFBF"/>
      </right>
      <top style="thin">
        <color rgb="FFD9D9D9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D9D9D9"/>
      </top>
      <bottom style="thin">
        <color rgb="FF80808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4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7" fillId="0" borderId="0" xfId="0" applyFont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1" fillId="6" borderId="14" xfId="0" applyFont="1" applyFill="1" applyBorder="1" applyAlignment="1">
      <alignment horizontal="center" vertical="center" wrapText="1" readingOrder="1"/>
    </xf>
    <xf numFmtId="0" fontId="4" fillId="3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left" vertical="center" wrapText="1" readingOrder="1"/>
    </xf>
    <xf numFmtId="0" fontId="2" fillId="0" borderId="10" xfId="0" applyFont="1" applyBorder="1" applyAlignment="1">
      <alignment vertical="center" wrapText="1" readingOrder="1"/>
    </xf>
    <xf numFmtId="0" fontId="1" fillId="6" borderId="14" xfId="0" applyFont="1" applyFill="1" applyBorder="1" applyAlignment="1">
      <alignment horizontal="left" vertical="center" wrapText="1" readingOrder="1"/>
    </xf>
    <xf numFmtId="166" fontId="8" fillId="0" borderId="1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17" xfId="0" quotePrefix="1" applyNumberForma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0" fillId="0" borderId="18" xfId="0" quotePrefix="1" applyNumberFormat="1" applyBorder="1" applyAlignment="1">
      <alignment horizontal="center" vertical="center" wrapText="1"/>
    </xf>
    <xf numFmtId="166" fontId="8" fillId="0" borderId="5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6" fillId="6" borderId="15" xfId="0" applyNumberFormat="1" applyFont="1" applyFill="1" applyBorder="1" applyAlignment="1">
      <alignment horizontal="center" vertical="center" wrapText="1" readingOrder="1"/>
    </xf>
    <xf numFmtId="166" fontId="5" fillId="6" borderId="15" xfId="0" applyNumberFormat="1" applyFont="1" applyFill="1" applyBorder="1" applyAlignment="1">
      <alignment horizontal="center" vertical="center"/>
    </xf>
    <xf numFmtId="166" fontId="5" fillId="6" borderId="20" xfId="0" applyNumberFormat="1" applyFont="1" applyFill="1" applyBorder="1" applyAlignment="1">
      <alignment horizontal="center" vertical="center"/>
    </xf>
    <xf numFmtId="166" fontId="5" fillId="6" borderId="2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10" fillId="0" borderId="26" xfId="0" applyFont="1" applyBorder="1" applyAlignment="1">
      <alignment horizontal="center" vertical="center" wrapText="1"/>
    </xf>
    <xf numFmtId="0" fontId="11" fillId="12" borderId="42" xfId="0" applyFont="1" applyFill="1" applyBorder="1" applyAlignment="1">
      <alignment horizontal="left" vertical="center" wrapText="1" readingOrder="1"/>
    </xf>
    <xf numFmtId="8" fontId="11" fillId="12" borderId="37" xfId="0" applyNumberFormat="1" applyFont="1" applyFill="1" applyBorder="1" applyAlignment="1">
      <alignment horizontal="center" vertical="center" wrapText="1" readingOrder="1"/>
    </xf>
    <xf numFmtId="8" fontId="11" fillId="12" borderId="38" xfId="0" applyNumberFormat="1" applyFont="1" applyFill="1" applyBorder="1" applyAlignment="1">
      <alignment horizontal="center" vertical="center" wrapText="1" readingOrder="1"/>
    </xf>
    <xf numFmtId="8" fontId="11" fillId="12" borderId="39" xfId="0" applyNumberFormat="1" applyFont="1" applyFill="1" applyBorder="1" applyAlignment="1">
      <alignment horizontal="center" vertical="center" wrapText="1" readingOrder="1"/>
    </xf>
    <xf numFmtId="9" fontId="11" fillId="12" borderId="38" xfId="0" applyNumberFormat="1" applyFont="1" applyFill="1" applyBorder="1" applyAlignment="1">
      <alignment horizontal="center" vertical="center" wrapText="1" readingOrder="1"/>
    </xf>
    <xf numFmtId="8" fontId="11" fillId="12" borderId="40" xfId="0" applyNumberFormat="1" applyFont="1" applyFill="1" applyBorder="1" applyAlignment="1">
      <alignment horizontal="center" vertical="center" wrapText="1" readingOrder="1"/>
    </xf>
    <xf numFmtId="0" fontId="11" fillId="0" borderId="23" xfId="0" applyFont="1" applyBorder="1" applyAlignment="1">
      <alignment horizontal="center" vertical="center" readingOrder="1"/>
    </xf>
    <xf numFmtId="0" fontId="10" fillId="0" borderId="26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readingOrder="1"/>
    </xf>
    <xf numFmtId="0" fontId="11" fillId="0" borderId="31" xfId="0" applyFont="1" applyBorder="1" applyAlignment="1">
      <alignment horizontal="center" vertical="center" readingOrder="1"/>
    </xf>
    <xf numFmtId="0" fontId="13" fillId="0" borderId="32" xfId="0" applyFont="1" applyBorder="1" applyAlignment="1">
      <alignment horizontal="left" vertical="center" readingOrder="1"/>
    </xf>
    <xf numFmtId="8" fontId="13" fillId="0" borderId="33" xfId="0" applyNumberFormat="1" applyFont="1" applyBorder="1" applyAlignment="1">
      <alignment horizontal="center" vertical="center" readingOrder="1"/>
    </xf>
    <xf numFmtId="8" fontId="13" fillId="0" borderId="34" xfId="0" applyNumberFormat="1" applyFont="1" applyBorder="1" applyAlignment="1">
      <alignment horizontal="center" vertical="center" readingOrder="1"/>
    </xf>
    <xf numFmtId="8" fontId="13" fillId="0" borderId="35" xfId="0" applyNumberFormat="1" applyFont="1" applyBorder="1" applyAlignment="1">
      <alignment horizontal="center" vertical="center" readingOrder="1"/>
    </xf>
    <xf numFmtId="9" fontId="14" fillId="9" borderId="34" xfId="0" applyNumberFormat="1" applyFont="1" applyFill="1" applyBorder="1" applyAlignment="1">
      <alignment horizontal="center" vertical="center" readingOrder="1"/>
    </xf>
    <xf numFmtId="8" fontId="13" fillId="0" borderId="36" xfId="0" applyNumberFormat="1" applyFont="1" applyBorder="1" applyAlignment="1">
      <alignment horizontal="center" vertical="center" readingOrder="1"/>
    </xf>
    <xf numFmtId="8" fontId="13" fillId="0" borderId="37" xfId="0" applyNumberFormat="1" applyFont="1" applyBorder="1" applyAlignment="1">
      <alignment horizontal="center" vertical="center" readingOrder="1"/>
    </xf>
    <xf numFmtId="8" fontId="13" fillId="0" borderId="38" xfId="0" applyNumberFormat="1" applyFont="1" applyBorder="1" applyAlignment="1">
      <alignment horizontal="center" vertical="center" readingOrder="1"/>
    </xf>
    <xf numFmtId="8" fontId="13" fillId="0" borderId="39" xfId="0" applyNumberFormat="1" applyFont="1" applyBorder="1" applyAlignment="1">
      <alignment horizontal="center" vertical="center" readingOrder="1"/>
    </xf>
    <xf numFmtId="9" fontId="15" fillId="10" borderId="38" xfId="0" applyNumberFormat="1" applyFont="1" applyFill="1" applyBorder="1" applyAlignment="1">
      <alignment horizontal="center" vertical="center" readingOrder="1"/>
    </xf>
    <xf numFmtId="8" fontId="13" fillId="0" borderId="40" xfId="0" applyNumberFormat="1" applyFont="1" applyBorder="1" applyAlignment="1">
      <alignment horizontal="center" vertical="center" readingOrder="1"/>
    </xf>
    <xf numFmtId="9" fontId="14" fillId="9" borderId="38" xfId="0" applyNumberFormat="1" applyFont="1" applyFill="1" applyBorder="1" applyAlignment="1">
      <alignment horizontal="center" vertical="center" readingOrder="1"/>
    </xf>
    <xf numFmtId="0" fontId="13" fillId="11" borderId="32" xfId="0" applyFont="1" applyFill="1" applyBorder="1" applyAlignment="1">
      <alignment horizontal="left" vertical="center" readingOrder="1"/>
    </xf>
    <xf numFmtId="8" fontId="13" fillId="11" borderId="37" xfId="0" applyNumberFormat="1" applyFont="1" applyFill="1" applyBorder="1" applyAlignment="1">
      <alignment horizontal="center" vertical="center" readingOrder="1"/>
    </xf>
    <xf numFmtId="8" fontId="13" fillId="11" borderId="38" xfId="0" applyNumberFormat="1" applyFont="1" applyFill="1" applyBorder="1" applyAlignment="1">
      <alignment horizontal="center" vertical="center" readingOrder="1"/>
    </xf>
    <xf numFmtId="8" fontId="13" fillId="11" borderId="39" xfId="0" applyNumberFormat="1" applyFont="1" applyFill="1" applyBorder="1" applyAlignment="1">
      <alignment horizontal="center" vertical="center" readingOrder="1"/>
    </xf>
    <xf numFmtId="9" fontId="13" fillId="11" borderId="38" xfId="0" applyNumberFormat="1" applyFont="1" applyFill="1" applyBorder="1" applyAlignment="1">
      <alignment horizontal="center" vertical="center" readingOrder="1"/>
    </xf>
    <xf numFmtId="8" fontId="13" fillId="11" borderId="40" xfId="0" applyNumberFormat="1" applyFont="1" applyFill="1" applyBorder="1" applyAlignment="1">
      <alignment horizontal="center" vertical="center" readingOrder="1"/>
    </xf>
    <xf numFmtId="0" fontId="13" fillId="0" borderId="41" xfId="0" applyFont="1" applyBorder="1" applyAlignment="1">
      <alignment horizontal="left" vertical="center" readingOrder="1"/>
    </xf>
    <xf numFmtId="0" fontId="11" fillId="12" borderId="42" xfId="0" applyFont="1" applyFill="1" applyBorder="1" applyAlignment="1">
      <alignment horizontal="left" vertical="center" readingOrder="1"/>
    </xf>
    <xf numFmtId="8" fontId="11" fillId="12" borderId="37" xfId="0" applyNumberFormat="1" applyFont="1" applyFill="1" applyBorder="1" applyAlignment="1">
      <alignment horizontal="center" vertical="center" readingOrder="1"/>
    </xf>
    <xf numFmtId="8" fontId="11" fillId="12" borderId="38" xfId="0" applyNumberFormat="1" applyFont="1" applyFill="1" applyBorder="1" applyAlignment="1">
      <alignment horizontal="center" vertical="center" readingOrder="1"/>
    </xf>
    <xf numFmtId="8" fontId="11" fillId="12" borderId="39" xfId="0" applyNumberFormat="1" applyFont="1" applyFill="1" applyBorder="1" applyAlignment="1">
      <alignment horizontal="center" vertical="center" readingOrder="1"/>
    </xf>
    <xf numFmtId="9" fontId="11" fillId="12" borderId="38" xfId="0" applyNumberFormat="1" applyFont="1" applyFill="1" applyBorder="1" applyAlignment="1">
      <alignment horizontal="center" vertical="center" readingOrder="1"/>
    </xf>
    <xf numFmtId="8" fontId="11" fillId="12" borderId="40" xfId="0" applyNumberFormat="1" applyFont="1" applyFill="1" applyBorder="1" applyAlignment="1">
      <alignment horizontal="center" vertical="center" readingOrder="1"/>
    </xf>
    <xf numFmtId="0" fontId="10" fillId="0" borderId="22" xfId="0" applyFont="1" applyBorder="1" applyAlignment="1">
      <alignment horizontal="center"/>
    </xf>
    <xf numFmtId="0" fontId="11" fillId="0" borderId="24" xfId="0" applyFont="1" applyBorder="1" applyAlignment="1">
      <alignment horizontal="center" vertical="center" readingOrder="1"/>
    </xf>
    <xf numFmtId="0" fontId="11" fillId="0" borderId="25" xfId="0" applyFont="1" applyBorder="1" applyAlignment="1">
      <alignment horizontal="center" vertical="center" readingOrder="1"/>
    </xf>
    <xf numFmtId="0" fontId="12" fillId="8" borderId="27" xfId="0" applyFont="1" applyFill="1" applyBorder="1" applyAlignment="1">
      <alignment horizontal="center" vertical="center" readingOrder="1"/>
    </xf>
    <xf numFmtId="0" fontId="12" fillId="8" borderId="28" xfId="0" applyFont="1" applyFill="1" applyBorder="1" applyAlignment="1">
      <alignment horizontal="center" vertical="center" readingOrder="1"/>
    </xf>
    <xf numFmtId="0" fontId="12" fillId="8" borderId="29" xfId="0" applyFont="1" applyFill="1" applyBorder="1" applyAlignment="1">
      <alignment horizontal="center" vertical="center" readingOrder="1"/>
    </xf>
    <xf numFmtId="0" fontId="16" fillId="0" borderId="10" xfId="0" applyFont="1" applyBorder="1" applyAlignment="1">
      <alignment horizontal="left" vertical="center" wrapText="1" readingOrder="1"/>
    </xf>
    <xf numFmtId="0" fontId="16" fillId="0" borderId="12" xfId="0" applyFont="1" applyBorder="1" applyAlignment="1">
      <alignment horizontal="left" vertical="center" wrapText="1" readingOrder="1"/>
    </xf>
    <xf numFmtId="166" fontId="8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11" fillId="12" borderId="43" xfId="0" applyFont="1" applyFill="1" applyBorder="1" applyAlignment="1">
      <alignment horizontal="left" vertical="center" wrapText="1" readingOrder="1"/>
    </xf>
    <xf numFmtId="0" fontId="11" fillId="12" borderId="44" xfId="0" applyFont="1" applyFill="1" applyBorder="1" applyAlignment="1">
      <alignment horizontal="center" vertical="center" wrapText="1" readingOrder="1"/>
    </xf>
    <xf numFmtId="0" fontId="11" fillId="12" borderId="45" xfId="0" applyFont="1" applyFill="1" applyBorder="1" applyAlignment="1">
      <alignment horizontal="center" vertical="center" wrapText="1" readingOrder="1"/>
    </xf>
    <xf numFmtId="0" fontId="11" fillId="12" borderId="46" xfId="0" applyFont="1" applyFill="1" applyBorder="1" applyAlignment="1">
      <alignment horizontal="center" vertical="center" wrapText="1" readingOrder="1"/>
    </xf>
    <xf numFmtId="0" fontId="11" fillId="12" borderId="47" xfId="0" applyFont="1" applyFill="1" applyBorder="1" applyAlignment="1">
      <alignment horizontal="center" vertical="center" wrapText="1" readingOrder="1"/>
    </xf>
    <xf numFmtId="0" fontId="17" fillId="12" borderId="48" xfId="0" applyFont="1" applyFill="1" applyBorder="1" applyAlignment="1">
      <alignment horizontal="center" vertical="center" wrapText="1" readingOrder="1"/>
    </xf>
    <xf numFmtId="0" fontId="13" fillId="11" borderId="41" xfId="0" applyFont="1" applyFill="1" applyBorder="1" applyAlignment="1">
      <alignment horizontal="left" vertical="center" readingOrder="1"/>
    </xf>
    <xf numFmtId="164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 wrapText="1" readingOrder="1"/>
    </xf>
    <xf numFmtId="0" fontId="19" fillId="0" borderId="10" xfId="0" applyFont="1" applyBorder="1" applyAlignment="1">
      <alignment horizontal="center" vertical="center" wrapText="1" readingOrder="1"/>
    </xf>
    <xf numFmtId="0" fontId="11" fillId="0" borderId="23" xfId="0" applyFont="1" applyBorder="1" applyAlignment="1">
      <alignment horizontal="center" vertical="center" wrapText="1" readingOrder="1"/>
    </xf>
    <xf numFmtId="0" fontId="11" fillId="0" borderId="31" xfId="0" applyFont="1" applyBorder="1" applyAlignment="1">
      <alignment horizontal="center" vertical="center" wrapText="1" readingOrder="1"/>
    </xf>
    <xf numFmtId="0" fontId="11" fillId="0" borderId="30" xfId="0" applyFont="1" applyBorder="1" applyAlignment="1">
      <alignment horizontal="center" vertical="center" wrapText="1" readingOrder="1"/>
    </xf>
    <xf numFmtId="0" fontId="11" fillId="0" borderId="23" xfId="0" applyFont="1" applyBorder="1" applyAlignment="1">
      <alignment horizontal="left" vertical="center" wrapText="1" readingOrder="1"/>
    </xf>
    <xf numFmtId="166" fontId="0" fillId="0" borderId="0" xfId="0" applyNumberFormat="1" applyAlignment="1">
      <alignment horizontal="center" vertical="center"/>
    </xf>
    <xf numFmtId="8" fontId="0" fillId="0" borderId="0" xfId="0" applyNumberFormat="1"/>
    <xf numFmtId="0" fontId="5" fillId="0" borderId="0" xfId="0" applyFont="1" applyAlignment="1">
      <alignment horizontal="center" vertical="center"/>
    </xf>
    <xf numFmtId="166" fontId="8" fillId="0" borderId="13" xfId="0" applyNumberFormat="1" applyFont="1" applyBorder="1" applyAlignment="1">
      <alignment horizontal="center" vertical="center"/>
    </xf>
    <xf numFmtId="8" fontId="13" fillId="13" borderId="37" xfId="0" applyNumberFormat="1" applyFont="1" applyFill="1" applyBorder="1" applyAlignment="1">
      <alignment horizontal="center" vertical="center" readingOrder="1"/>
    </xf>
    <xf numFmtId="164" fontId="8" fillId="13" borderId="0" xfId="0" applyNumberFormat="1" applyFont="1" applyFill="1" applyBorder="1" applyAlignment="1">
      <alignment horizontal="center"/>
    </xf>
    <xf numFmtId="166" fontId="8" fillId="13" borderId="1" xfId="0" applyNumberFormat="1" applyFont="1" applyFill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4" fontId="4" fillId="6" borderId="15" xfId="0" applyNumberFormat="1" applyFont="1" applyFill="1" applyBorder="1" applyAlignment="1">
      <alignment horizontal="center" vertical="center"/>
    </xf>
    <xf numFmtId="164" fontId="4" fillId="6" borderId="1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8" fillId="14" borderId="1" xfId="0" applyNumberFormat="1" applyFont="1" applyFill="1" applyBorder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166" fontId="0" fillId="14" borderId="0" xfId="0" applyNumberFormat="1" applyFill="1"/>
    <xf numFmtId="0" fontId="11" fillId="0" borderId="49" xfId="0" applyFont="1" applyBorder="1" applyAlignment="1">
      <alignment horizontal="center" vertical="center" readingOrder="1"/>
    </xf>
    <xf numFmtId="166" fontId="0" fillId="0" borderId="1" xfId="1" applyNumberFormat="1" applyFont="1" applyBorder="1" applyAlignment="1">
      <alignment horizontal="center" vertical="center"/>
    </xf>
    <xf numFmtId="166" fontId="0" fillId="14" borderId="1" xfId="1" applyNumberFormat="1" applyFont="1" applyFill="1" applyBorder="1" applyAlignment="1">
      <alignment horizontal="center" vertical="center"/>
    </xf>
    <xf numFmtId="166" fontId="5" fillId="6" borderId="1" xfId="0" applyNumberFormat="1" applyFont="1" applyFill="1" applyBorder="1" applyAlignment="1">
      <alignment horizontal="center" vertical="center"/>
    </xf>
    <xf numFmtId="166" fontId="20" fillId="14" borderId="1" xfId="1" applyNumberFormat="1" applyFont="1" applyFill="1" applyBorder="1" applyAlignment="1">
      <alignment horizontal="center" vertical="center"/>
    </xf>
    <xf numFmtId="166" fontId="20" fillId="0" borderId="1" xfId="1" applyNumberFormat="1" applyFont="1" applyBorder="1" applyAlignment="1">
      <alignment horizontal="center" vertical="center"/>
    </xf>
    <xf numFmtId="0" fontId="0" fillId="15" borderId="0" xfId="0" applyFill="1"/>
    <xf numFmtId="166" fontId="21" fillId="16" borderId="4" xfId="1" applyNumberFormat="1" applyFont="1" applyFill="1" applyBorder="1" applyAlignment="1">
      <alignment horizontal="center"/>
    </xf>
    <xf numFmtId="166" fontId="21" fillId="16" borderId="50" xfId="1" applyNumberFormat="1" applyFont="1" applyFill="1" applyBorder="1" applyAlignment="1">
      <alignment horizontal="center"/>
    </xf>
    <xf numFmtId="166" fontId="0" fillId="0" borderId="0" xfId="0" applyNumberFormat="1" applyAlignment="1">
      <alignment vertical="center"/>
    </xf>
    <xf numFmtId="166" fontId="4" fillId="6" borderId="0" xfId="0" applyNumberFormat="1" applyFont="1" applyFill="1" applyBorder="1" applyAlignment="1">
      <alignment horizontal="center"/>
    </xf>
    <xf numFmtId="166" fontId="8" fillId="0" borderId="5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6" fontId="0" fillId="0" borderId="0" xfId="0" applyNumberFormat="1"/>
    <xf numFmtId="6" fontId="0" fillId="14" borderId="0" xfId="0" applyNumberFormat="1" applyFill="1"/>
    <xf numFmtId="0" fontId="5" fillId="0" borderId="0" xfId="0" applyFont="1"/>
    <xf numFmtId="6" fontId="5" fillId="14" borderId="0" xfId="0" applyNumberFormat="1" applyFont="1" applyFill="1"/>
    <xf numFmtId="168" fontId="0" fillId="0" borderId="0" xfId="2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 vertical="center"/>
    </xf>
    <xf numFmtId="44" fontId="0" fillId="0" borderId="0" xfId="1" applyFont="1"/>
    <xf numFmtId="9" fontId="5" fillId="17" borderId="0" xfId="3" applyFont="1" applyFill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5" fillId="14" borderId="0" xfId="0" applyNumberFormat="1" applyFont="1" applyFill="1" applyAlignment="1">
      <alignment horizontal="center"/>
    </xf>
    <xf numFmtId="168" fontId="5" fillId="14" borderId="0" xfId="0" applyNumberFormat="1" applyFont="1" applyFill="1" applyAlignment="1">
      <alignment horizontal="center" vertical="center"/>
    </xf>
    <xf numFmtId="168" fontId="5" fillId="14" borderId="0" xfId="2" applyNumberFormat="1" applyFont="1" applyFill="1" applyAlignment="1">
      <alignment horizontal="center"/>
    </xf>
    <xf numFmtId="44" fontId="0" fillId="0" borderId="0" xfId="0" applyNumberFormat="1"/>
    <xf numFmtId="0" fontId="0" fillId="0" borderId="0" xfId="0" applyAlignment="1">
      <alignment wrapText="1"/>
    </xf>
    <xf numFmtId="0" fontId="20" fillId="0" borderId="0" xfId="0" applyFont="1"/>
    <xf numFmtId="0" fontId="22" fillId="0" borderId="0" xfId="0" applyFont="1"/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169" fontId="0" fillId="0" borderId="0" xfId="0" applyNumberFormat="1"/>
    <xf numFmtId="0" fontId="0" fillId="18" borderId="1" xfId="0" applyFill="1" applyBorder="1" applyAlignment="1">
      <alignment horizontal="right" vertical="center"/>
    </xf>
    <xf numFmtId="166" fontId="4" fillId="6" borderId="0" xfId="0" applyNumberFormat="1" applyFont="1" applyFill="1" applyBorder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9BEC4D9-9BDD-48D8-A176-F65663D3D3D6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F6DD5100-F2FB-4FFC-B659-7146C85EFB82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chemeClr val="tx1"/>
              </a:solidFill>
            </a:rPr>
            <a:t>[a] $60MM Budget</a:t>
          </a:r>
        </a:p>
      </dgm:t>
    </dgm:pt>
    <dgm:pt modelId="{6E9C3B5E-6B93-471A-8EDC-79AADCFABF35}" type="parTrans" cxnId="{0F880F84-6A88-49A6-B7E4-6354E897F073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8E87F802-2D88-4F63-A47A-AEB3E4C915A7}" type="sibTrans" cxnId="{0F880F84-6A88-49A6-B7E4-6354E897F073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22E7897E-B5F0-42EB-BC3B-E1D41AC18D8C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chemeClr val="tx1"/>
              </a:solidFill>
            </a:rPr>
            <a:t>[b] 761K </a:t>
          </a:r>
        </a:p>
        <a:p>
          <a:r>
            <a:rPr lang="en-US" sz="1400">
              <a:solidFill>
                <a:schemeClr val="tx1"/>
              </a:solidFill>
            </a:rPr>
            <a:t>Total G9 Doses</a:t>
          </a:r>
        </a:p>
      </dgm:t>
    </dgm:pt>
    <dgm:pt modelId="{2512A640-C4E5-48AC-91E9-22EC2884000E}" type="parTrans" cxnId="{7B780C5A-3004-46C8-A96F-EB4787DD44F5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02563E7C-7F57-4200-AB9A-A200E6D75ED3}" type="sibTrans" cxnId="{7B780C5A-3004-46C8-A96F-EB4787DD44F5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EF140FC6-36E6-46D3-A506-B977910F8263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chemeClr val="tx1"/>
              </a:solidFill>
            </a:rPr>
            <a:t>[c] 608K</a:t>
          </a:r>
        </a:p>
        <a:p>
          <a:r>
            <a:rPr lang="en-US" sz="1400">
              <a:solidFill>
                <a:schemeClr val="tx1"/>
              </a:solidFill>
            </a:rPr>
            <a:t>ADULT doses</a:t>
          </a:r>
        </a:p>
        <a:p>
          <a:r>
            <a:rPr lang="en-US" sz="1400">
              <a:solidFill>
                <a:schemeClr val="tx1"/>
              </a:solidFill>
            </a:rPr>
            <a:t>[~80% assumption]</a:t>
          </a:r>
        </a:p>
      </dgm:t>
    </dgm:pt>
    <dgm:pt modelId="{204A82DD-3596-46B3-8FA7-696C89909CC7}" type="parTrans" cxnId="{8432B6E9-2ED6-421E-A8DA-012AEBFF5A38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2DF65041-95E6-46E2-A6C2-0F6D0C608BD6}" type="sibTrans" cxnId="{8432B6E9-2ED6-421E-A8DA-012AEBFF5A38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567329CB-A1CE-4C78-8B57-C7DDA5AC5150}" type="pres">
      <dgm:prSet presAssocID="{19BEC4D9-9BDD-48D8-A176-F65663D3D3D6}" presName="Name0" presStyleCnt="0">
        <dgm:presLayoutVars>
          <dgm:dir/>
          <dgm:resizeHandles val="exact"/>
        </dgm:presLayoutVars>
      </dgm:prSet>
      <dgm:spPr/>
    </dgm:pt>
    <dgm:pt modelId="{6AF5442F-E23D-46C9-ACE3-9C99D2A98A6C}" type="pres">
      <dgm:prSet presAssocID="{F6DD5100-F2FB-4FFC-B659-7146C85EFB82}" presName="node" presStyleLbl="node1" presStyleIdx="0" presStyleCnt="3">
        <dgm:presLayoutVars>
          <dgm:bulletEnabled val="1"/>
        </dgm:presLayoutVars>
      </dgm:prSet>
      <dgm:spPr/>
    </dgm:pt>
    <dgm:pt modelId="{312A2537-F645-4F16-94A6-8F979B8554D9}" type="pres">
      <dgm:prSet presAssocID="{8E87F802-2D88-4F63-A47A-AEB3E4C915A7}" presName="sibTrans" presStyleLbl="sibTrans2D1" presStyleIdx="0" presStyleCnt="2"/>
      <dgm:spPr/>
    </dgm:pt>
    <dgm:pt modelId="{F40E707B-3714-4E55-9BB6-1D6AD6CCF349}" type="pres">
      <dgm:prSet presAssocID="{8E87F802-2D88-4F63-A47A-AEB3E4C915A7}" presName="connectorText" presStyleLbl="sibTrans2D1" presStyleIdx="0" presStyleCnt="2"/>
      <dgm:spPr/>
    </dgm:pt>
    <dgm:pt modelId="{666A1985-F752-4E4A-8EBB-C15B4DA219B2}" type="pres">
      <dgm:prSet presAssocID="{22E7897E-B5F0-42EB-BC3B-E1D41AC18D8C}" presName="node" presStyleLbl="node1" presStyleIdx="1" presStyleCnt="3">
        <dgm:presLayoutVars>
          <dgm:bulletEnabled val="1"/>
        </dgm:presLayoutVars>
      </dgm:prSet>
      <dgm:spPr/>
    </dgm:pt>
    <dgm:pt modelId="{FC483C28-81CA-43D7-990C-AFE2661DCB37}" type="pres">
      <dgm:prSet presAssocID="{02563E7C-7F57-4200-AB9A-A200E6D75ED3}" presName="sibTrans" presStyleLbl="sibTrans2D1" presStyleIdx="1" presStyleCnt="2"/>
      <dgm:spPr/>
    </dgm:pt>
    <dgm:pt modelId="{878EBA7C-7684-4E8B-BE02-0012F634FEE0}" type="pres">
      <dgm:prSet presAssocID="{02563E7C-7F57-4200-AB9A-A200E6D75ED3}" presName="connectorText" presStyleLbl="sibTrans2D1" presStyleIdx="1" presStyleCnt="2"/>
      <dgm:spPr/>
    </dgm:pt>
    <dgm:pt modelId="{C9BFB804-E655-42FE-8A21-F5BB4EC6602A}" type="pres">
      <dgm:prSet presAssocID="{EF140FC6-36E6-46D3-A506-B977910F8263}" presName="node" presStyleLbl="node1" presStyleIdx="2" presStyleCnt="3" custScaleX="164239">
        <dgm:presLayoutVars>
          <dgm:bulletEnabled val="1"/>
        </dgm:presLayoutVars>
      </dgm:prSet>
      <dgm:spPr/>
    </dgm:pt>
  </dgm:ptLst>
  <dgm:cxnLst>
    <dgm:cxn modelId="{6477910C-75C5-476A-A448-74CC6448D95C}" type="presOf" srcId="{8E87F802-2D88-4F63-A47A-AEB3E4C915A7}" destId="{F40E707B-3714-4E55-9BB6-1D6AD6CCF349}" srcOrd="1" destOrd="0" presId="urn:microsoft.com/office/officeart/2005/8/layout/process1"/>
    <dgm:cxn modelId="{B0C5B926-DFA5-4C2B-8166-2186432C4DBB}" type="presOf" srcId="{19BEC4D9-9BDD-48D8-A176-F65663D3D3D6}" destId="{567329CB-A1CE-4C78-8B57-C7DDA5AC5150}" srcOrd="0" destOrd="0" presId="urn:microsoft.com/office/officeart/2005/8/layout/process1"/>
    <dgm:cxn modelId="{6FBC4E6D-8F4D-4670-82DD-2847CA1F761B}" type="presOf" srcId="{EF140FC6-36E6-46D3-A506-B977910F8263}" destId="{C9BFB804-E655-42FE-8A21-F5BB4EC6602A}" srcOrd="0" destOrd="0" presId="urn:microsoft.com/office/officeart/2005/8/layout/process1"/>
    <dgm:cxn modelId="{9DB18C70-5742-4255-B548-DE9D4B3E1427}" type="presOf" srcId="{8E87F802-2D88-4F63-A47A-AEB3E4C915A7}" destId="{312A2537-F645-4F16-94A6-8F979B8554D9}" srcOrd="0" destOrd="0" presId="urn:microsoft.com/office/officeart/2005/8/layout/process1"/>
    <dgm:cxn modelId="{8A9DE172-52EB-4344-BD60-E595088FAE62}" type="presOf" srcId="{F6DD5100-F2FB-4FFC-B659-7146C85EFB82}" destId="{6AF5442F-E23D-46C9-ACE3-9C99D2A98A6C}" srcOrd="0" destOrd="0" presId="urn:microsoft.com/office/officeart/2005/8/layout/process1"/>
    <dgm:cxn modelId="{7B780C5A-3004-46C8-A96F-EB4787DD44F5}" srcId="{19BEC4D9-9BDD-48D8-A176-F65663D3D3D6}" destId="{22E7897E-B5F0-42EB-BC3B-E1D41AC18D8C}" srcOrd="1" destOrd="0" parTransId="{2512A640-C4E5-48AC-91E9-22EC2884000E}" sibTransId="{02563E7C-7F57-4200-AB9A-A200E6D75ED3}"/>
    <dgm:cxn modelId="{0F880F84-6A88-49A6-B7E4-6354E897F073}" srcId="{19BEC4D9-9BDD-48D8-A176-F65663D3D3D6}" destId="{F6DD5100-F2FB-4FFC-B659-7146C85EFB82}" srcOrd="0" destOrd="0" parTransId="{6E9C3B5E-6B93-471A-8EDC-79AADCFABF35}" sibTransId="{8E87F802-2D88-4F63-A47A-AEB3E4C915A7}"/>
    <dgm:cxn modelId="{02E67DD5-5E02-45C5-9B73-084C4A9182C6}" type="presOf" srcId="{02563E7C-7F57-4200-AB9A-A200E6D75ED3}" destId="{878EBA7C-7684-4E8B-BE02-0012F634FEE0}" srcOrd="1" destOrd="0" presId="urn:microsoft.com/office/officeart/2005/8/layout/process1"/>
    <dgm:cxn modelId="{52067CE3-F344-4B69-8C09-4C0D10941A8C}" type="presOf" srcId="{02563E7C-7F57-4200-AB9A-A200E6D75ED3}" destId="{FC483C28-81CA-43D7-990C-AFE2661DCB37}" srcOrd="0" destOrd="0" presId="urn:microsoft.com/office/officeart/2005/8/layout/process1"/>
    <dgm:cxn modelId="{8432B6E9-2ED6-421E-A8DA-012AEBFF5A38}" srcId="{19BEC4D9-9BDD-48D8-A176-F65663D3D3D6}" destId="{EF140FC6-36E6-46D3-A506-B977910F8263}" srcOrd="2" destOrd="0" parTransId="{204A82DD-3596-46B3-8FA7-696C89909CC7}" sibTransId="{2DF65041-95E6-46E2-A6C2-0F6D0C608BD6}"/>
    <dgm:cxn modelId="{384D39EC-010A-4C36-8876-5E5D160F75AD}" type="presOf" srcId="{22E7897E-B5F0-42EB-BC3B-E1D41AC18D8C}" destId="{666A1985-F752-4E4A-8EBB-C15B4DA219B2}" srcOrd="0" destOrd="0" presId="urn:microsoft.com/office/officeart/2005/8/layout/process1"/>
    <dgm:cxn modelId="{65A69D79-2870-4F2F-9164-AF969C0C3126}" type="presParOf" srcId="{567329CB-A1CE-4C78-8B57-C7DDA5AC5150}" destId="{6AF5442F-E23D-46C9-ACE3-9C99D2A98A6C}" srcOrd="0" destOrd="0" presId="urn:microsoft.com/office/officeart/2005/8/layout/process1"/>
    <dgm:cxn modelId="{4C51429C-6B4D-4BBC-941F-767D1CA2F88A}" type="presParOf" srcId="{567329CB-A1CE-4C78-8B57-C7DDA5AC5150}" destId="{312A2537-F645-4F16-94A6-8F979B8554D9}" srcOrd="1" destOrd="0" presId="urn:microsoft.com/office/officeart/2005/8/layout/process1"/>
    <dgm:cxn modelId="{DD4C0058-6DA9-494F-8653-EC76EAD60963}" type="presParOf" srcId="{312A2537-F645-4F16-94A6-8F979B8554D9}" destId="{F40E707B-3714-4E55-9BB6-1D6AD6CCF349}" srcOrd="0" destOrd="0" presId="urn:microsoft.com/office/officeart/2005/8/layout/process1"/>
    <dgm:cxn modelId="{0449936E-32A3-4DA6-99A4-2C630FA82CE1}" type="presParOf" srcId="{567329CB-A1CE-4C78-8B57-C7DDA5AC5150}" destId="{666A1985-F752-4E4A-8EBB-C15B4DA219B2}" srcOrd="2" destOrd="0" presId="urn:microsoft.com/office/officeart/2005/8/layout/process1"/>
    <dgm:cxn modelId="{F8C208DD-1A08-4BBC-8BCF-D480A3B9DFB7}" type="presParOf" srcId="{567329CB-A1CE-4C78-8B57-C7DDA5AC5150}" destId="{FC483C28-81CA-43D7-990C-AFE2661DCB37}" srcOrd="3" destOrd="0" presId="urn:microsoft.com/office/officeart/2005/8/layout/process1"/>
    <dgm:cxn modelId="{99082DC9-441D-43A5-BB4E-B8012DCFE940}" type="presParOf" srcId="{FC483C28-81CA-43D7-990C-AFE2661DCB37}" destId="{878EBA7C-7684-4E8B-BE02-0012F634FEE0}" srcOrd="0" destOrd="0" presId="urn:microsoft.com/office/officeart/2005/8/layout/process1"/>
    <dgm:cxn modelId="{6EF21970-AD98-44DA-BECD-C4920C7B6A4B}" type="presParOf" srcId="{567329CB-A1CE-4C78-8B57-C7DDA5AC5150}" destId="{C9BFB804-E655-42FE-8A21-F5BB4EC6602A}" srcOrd="4" destOrd="0" presId="urn:microsoft.com/office/officeart/2005/8/layout/process1"/>
  </dgm:cxnLst>
  <dgm:bg>
    <a:solidFill>
      <a:schemeClr val="bg1"/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535078A-9836-497D-A014-9CA7CBCC0800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EFD23D77-8EB4-4070-A206-0BEC8F5CCAAB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chemeClr val="tx1"/>
              </a:solidFill>
            </a:rPr>
            <a:t>[d] 1,530K </a:t>
          </a:r>
        </a:p>
        <a:p>
          <a:r>
            <a:rPr lang="en-US" sz="1400">
              <a:solidFill>
                <a:schemeClr val="tx1"/>
              </a:solidFill>
            </a:rPr>
            <a:t>Total ADULT doses</a:t>
          </a:r>
        </a:p>
      </dgm:t>
    </dgm:pt>
    <dgm:pt modelId="{34D9252E-6F9F-4F33-BEDE-6047B9F12043}" type="parTrans" cxnId="{A72E632A-D154-49FA-A662-8C4AC5DA3D9E}">
      <dgm:prSet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9CC0C864-BD8D-4CEE-8228-9057AF52FE4C}" type="sibTrans" cxnId="{A72E632A-D154-49FA-A662-8C4AC5DA3D9E}">
      <dgm:prSet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0052ED65-3E12-4E25-B39B-67512A246948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 b="1">
              <a:solidFill>
                <a:schemeClr val="tx1"/>
              </a:solidFill>
            </a:rPr>
            <a:t>50%</a:t>
          </a:r>
          <a:r>
            <a:rPr lang="en-US" sz="1400">
              <a:solidFill>
                <a:schemeClr val="tx1"/>
              </a:solidFill>
            </a:rPr>
            <a:t> </a:t>
          </a:r>
        </a:p>
        <a:p>
          <a:r>
            <a:rPr lang="en-US" sz="1400">
              <a:solidFill>
                <a:schemeClr val="tx1"/>
              </a:solidFill>
            </a:rPr>
            <a:t>from Media Spend</a:t>
          </a:r>
        </a:p>
      </dgm:t>
    </dgm:pt>
    <dgm:pt modelId="{AE304C10-28F0-40B5-B4FA-DFF276F9D727}" type="parTrans" cxnId="{2D69722A-8196-4242-A7C7-DA0EF5AE5B6E}">
      <dgm:prSet custT="1"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3AE8C70E-79E4-45D4-868C-DDBDBEC3030D}" type="sibTrans" cxnId="{2D69722A-8196-4242-A7C7-DA0EF5AE5B6E}">
      <dgm:prSet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FCBEE96C-2FBB-4418-9980-6EC7598B6A76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chemeClr val="tx1"/>
              </a:solidFill>
            </a:rPr>
            <a:t>[e] </a:t>
          </a:r>
          <a:r>
            <a:rPr lang="en-US" sz="1400" b="1">
              <a:solidFill>
                <a:schemeClr val="tx1"/>
              </a:solidFill>
            </a:rPr>
            <a:t>765K</a:t>
          </a:r>
        </a:p>
        <a:p>
          <a:r>
            <a:rPr lang="en-US" sz="1400">
              <a:solidFill>
                <a:schemeClr val="tx1"/>
              </a:solidFill>
            </a:rPr>
            <a:t> ADULT doses</a:t>
          </a:r>
        </a:p>
      </dgm:t>
    </dgm:pt>
    <dgm:pt modelId="{B7DAE675-CAEC-4FB0-95A9-64556128D725}" type="parTrans" cxnId="{9BDF8138-EA37-44A9-8F77-D054E1E6F266}">
      <dgm:prSet custT="1"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5E2D3E51-59C9-4E13-8FD2-D1FCA584CAB7}" type="sibTrans" cxnId="{9BDF8138-EA37-44A9-8F77-D054E1E6F266}">
      <dgm:prSet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8E4080A6-9A4B-4EA4-B37A-FE175625E0B3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chemeClr val="tx1"/>
              </a:solidFill>
            </a:rPr>
            <a:t>60% </a:t>
          </a:r>
        </a:p>
        <a:p>
          <a:r>
            <a:rPr lang="en-US" sz="1400">
              <a:solidFill>
                <a:schemeClr val="tx1"/>
              </a:solidFill>
            </a:rPr>
            <a:t>from Media Spend</a:t>
          </a:r>
        </a:p>
      </dgm:t>
    </dgm:pt>
    <dgm:pt modelId="{8FD20E73-8958-4899-BD0D-4FC4E16951F2}" type="parTrans" cxnId="{F1A951F4-8194-415A-A722-B15C54E1EDB7}">
      <dgm:prSet custT="1"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00886F35-4647-4740-89DC-5C9D5D66D566}" type="sibTrans" cxnId="{F1A951F4-8194-415A-A722-B15C54E1EDB7}">
      <dgm:prSet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9FC61836-BC9C-4571-8C81-5935C05D3622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chemeClr val="tx1"/>
              </a:solidFill>
            </a:rPr>
            <a:t>[f] 912K</a:t>
          </a:r>
        </a:p>
        <a:p>
          <a:r>
            <a:rPr lang="en-US" sz="1400">
              <a:solidFill>
                <a:schemeClr val="tx1"/>
              </a:solidFill>
            </a:rPr>
            <a:t> ADULT doses</a:t>
          </a:r>
        </a:p>
      </dgm:t>
    </dgm:pt>
    <dgm:pt modelId="{1601A780-E4EB-4FD5-952F-0EAFF26C6610}" type="parTrans" cxnId="{54959447-5850-4907-8F01-90293A805CDB}">
      <dgm:prSet custT="1"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427CFAE0-A8E8-453F-9C0E-E06901ABBE94}" type="sibTrans" cxnId="{54959447-5850-4907-8F01-90293A805CDB}">
      <dgm:prSet/>
      <dgm:spPr/>
      <dgm:t>
        <a:bodyPr/>
        <a:lstStyle/>
        <a:p>
          <a:endParaRPr lang="en-US" sz="1400">
            <a:solidFill>
              <a:schemeClr val="tx1"/>
            </a:solidFill>
          </a:endParaRPr>
        </a:p>
      </dgm:t>
    </dgm:pt>
    <dgm:pt modelId="{485044F6-E0F4-426F-98B3-192DBE6B4B7A}" type="pres">
      <dgm:prSet presAssocID="{A535078A-9836-497D-A014-9CA7CBCC0800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6B90D7EA-790F-402F-93DE-5AF379F49B2B}" type="pres">
      <dgm:prSet presAssocID="{EFD23D77-8EB4-4070-A206-0BEC8F5CCAAB}" presName="root1" presStyleCnt="0"/>
      <dgm:spPr/>
    </dgm:pt>
    <dgm:pt modelId="{145AC87B-2D8C-446C-AE33-66A712F4B81F}" type="pres">
      <dgm:prSet presAssocID="{EFD23D77-8EB4-4070-A206-0BEC8F5CCAAB}" presName="LevelOneTextNode" presStyleLbl="node0" presStyleIdx="0" presStyleCnt="1" custScaleX="137217">
        <dgm:presLayoutVars>
          <dgm:chPref val="3"/>
        </dgm:presLayoutVars>
      </dgm:prSet>
      <dgm:spPr/>
    </dgm:pt>
    <dgm:pt modelId="{B0517E39-36F2-453F-9684-E03F6AF7D0B5}" type="pres">
      <dgm:prSet presAssocID="{EFD23D77-8EB4-4070-A206-0BEC8F5CCAAB}" presName="level2hierChild" presStyleCnt="0"/>
      <dgm:spPr/>
    </dgm:pt>
    <dgm:pt modelId="{244EA511-048C-4D10-B76F-79BD08D6A5E2}" type="pres">
      <dgm:prSet presAssocID="{AE304C10-28F0-40B5-B4FA-DFF276F9D727}" presName="conn2-1" presStyleLbl="parChTrans1D2" presStyleIdx="0" presStyleCnt="2"/>
      <dgm:spPr/>
    </dgm:pt>
    <dgm:pt modelId="{5932E1D0-75B7-4E25-95A6-E4970310BFA8}" type="pres">
      <dgm:prSet presAssocID="{AE304C10-28F0-40B5-B4FA-DFF276F9D727}" presName="connTx" presStyleLbl="parChTrans1D2" presStyleIdx="0" presStyleCnt="2"/>
      <dgm:spPr/>
    </dgm:pt>
    <dgm:pt modelId="{005B7666-E3A9-4D15-BDC2-FA892CB2F561}" type="pres">
      <dgm:prSet presAssocID="{0052ED65-3E12-4E25-B39B-67512A246948}" presName="root2" presStyleCnt="0"/>
      <dgm:spPr/>
    </dgm:pt>
    <dgm:pt modelId="{46C268DA-8ADB-4010-B7C0-5520ADAF08CF}" type="pres">
      <dgm:prSet presAssocID="{0052ED65-3E12-4E25-B39B-67512A246948}" presName="LevelTwoTextNode" presStyleLbl="node2" presStyleIdx="0" presStyleCnt="2" custScaleX="191503">
        <dgm:presLayoutVars>
          <dgm:chPref val="3"/>
        </dgm:presLayoutVars>
      </dgm:prSet>
      <dgm:spPr/>
    </dgm:pt>
    <dgm:pt modelId="{A245A432-62FE-4229-AB3F-2F05FBDE4A88}" type="pres">
      <dgm:prSet presAssocID="{0052ED65-3E12-4E25-B39B-67512A246948}" presName="level3hierChild" presStyleCnt="0"/>
      <dgm:spPr/>
    </dgm:pt>
    <dgm:pt modelId="{DB4C7FA5-EA00-422B-BE59-D8355949F333}" type="pres">
      <dgm:prSet presAssocID="{B7DAE675-CAEC-4FB0-95A9-64556128D725}" presName="conn2-1" presStyleLbl="parChTrans1D3" presStyleIdx="0" presStyleCnt="2"/>
      <dgm:spPr/>
    </dgm:pt>
    <dgm:pt modelId="{C2393C77-F84F-4E2B-907C-19F044F974CB}" type="pres">
      <dgm:prSet presAssocID="{B7DAE675-CAEC-4FB0-95A9-64556128D725}" presName="connTx" presStyleLbl="parChTrans1D3" presStyleIdx="0" presStyleCnt="2"/>
      <dgm:spPr/>
    </dgm:pt>
    <dgm:pt modelId="{92EB1F40-363E-4E5A-9457-4879666AD946}" type="pres">
      <dgm:prSet presAssocID="{FCBEE96C-2FBB-4418-9980-6EC7598B6A76}" presName="root2" presStyleCnt="0"/>
      <dgm:spPr/>
    </dgm:pt>
    <dgm:pt modelId="{67C790E0-BFF3-4921-9B14-33EC8860AF0F}" type="pres">
      <dgm:prSet presAssocID="{FCBEE96C-2FBB-4418-9980-6EC7598B6A76}" presName="LevelTwoTextNode" presStyleLbl="node3" presStyleIdx="0" presStyleCnt="2">
        <dgm:presLayoutVars>
          <dgm:chPref val="3"/>
        </dgm:presLayoutVars>
      </dgm:prSet>
      <dgm:spPr/>
    </dgm:pt>
    <dgm:pt modelId="{59C802C6-6F62-44D0-AD1C-C73645F1A0CD}" type="pres">
      <dgm:prSet presAssocID="{FCBEE96C-2FBB-4418-9980-6EC7598B6A76}" presName="level3hierChild" presStyleCnt="0"/>
      <dgm:spPr/>
    </dgm:pt>
    <dgm:pt modelId="{1E3D097B-81B3-4916-910B-680904035BB9}" type="pres">
      <dgm:prSet presAssocID="{8FD20E73-8958-4899-BD0D-4FC4E16951F2}" presName="conn2-1" presStyleLbl="parChTrans1D2" presStyleIdx="1" presStyleCnt="2"/>
      <dgm:spPr/>
    </dgm:pt>
    <dgm:pt modelId="{65928523-8E47-4B54-BF5F-C957C0525BE6}" type="pres">
      <dgm:prSet presAssocID="{8FD20E73-8958-4899-BD0D-4FC4E16951F2}" presName="connTx" presStyleLbl="parChTrans1D2" presStyleIdx="1" presStyleCnt="2"/>
      <dgm:spPr/>
    </dgm:pt>
    <dgm:pt modelId="{5BCCF4C2-59FA-4F3C-AB41-C19D5D2DB8A5}" type="pres">
      <dgm:prSet presAssocID="{8E4080A6-9A4B-4EA4-B37A-FE175625E0B3}" presName="root2" presStyleCnt="0"/>
      <dgm:spPr/>
    </dgm:pt>
    <dgm:pt modelId="{C19992E2-2677-4508-A3E9-5CEEE3F9793C}" type="pres">
      <dgm:prSet presAssocID="{8E4080A6-9A4B-4EA4-B37A-FE175625E0B3}" presName="LevelTwoTextNode" presStyleLbl="node2" presStyleIdx="1" presStyleCnt="2" custScaleX="190845">
        <dgm:presLayoutVars>
          <dgm:chPref val="3"/>
        </dgm:presLayoutVars>
      </dgm:prSet>
      <dgm:spPr/>
    </dgm:pt>
    <dgm:pt modelId="{8C9ED359-8507-4C0F-B8C2-FDAB9E1FB234}" type="pres">
      <dgm:prSet presAssocID="{8E4080A6-9A4B-4EA4-B37A-FE175625E0B3}" presName="level3hierChild" presStyleCnt="0"/>
      <dgm:spPr/>
    </dgm:pt>
    <dgm:pt modelId="{13C58173-F10E-4844-AD4A-9F46C33AAC71}" type="pres">
      <dgm:prSet presAssocID="{1601A780-E4EB-4FD5-952F-0EAFF26C6610}" presName="conn2-1" presStyleLbl="parChTrans1D3" presStyleIdx="1" presStyleCnt="2"/>
      <dgm:spPr/>
    </dgm:pt>
    <dgm:pt modelId="{2CB526C4-9061-4221-A8E6-C470A42438CE}" type="pres">
      <dgm:prSet presAssocID="{1601A780-E4EB-4FD5-952F-0EAFF26C6610}" presName="connTx" presStyleLbl="parChTrans1D3" presStyleIdx="1" presStyleCnt="2"/>
      <dgm:spPr/>
    </dgm:pt>
    <dgm:pt modelId="{B871FD5F-89E4-4B49-925C-285478EFA3F9}" type="pres">
      <dgm:prSet presAssocID="{9FC61836-BC9C-4571-8C81-5935C05D3622}" presName="root2" presStyleCnt="0"/>
      <dgm:spPr/>
    </dgm:pt>
    <dgm:pt modelId="{82BA12DF-4454-4BA3-9008-7D3B60BB13AE}" type="pres">
      <dgm:prSet presAssocID="{9FC61836-BC9C-4571-8C81-5935C05D3622}" presName="LevelTwoTextNode" presStyleLbl="node3" presStyleIdx="1" presStyleCnt="2">
        <dgm:presLayoutVars>
          <dgm:chPref val="3"/>
        </dgm:presLayoutVars>
      </dgm:prSet>
      <dgm:spPr/>
    </dgm:pt>
    <dgm:pt modelId="{DD6411E0-2856-46BD-9F81-95429851D9E1}" type="pres">
      <dgm:prSet presAssocID="{9FC61836-BC9C-4571-8C81-5935C05D3622}" presName="level3hierChild" presStyleCnt="0"/>
      <dgm:spPr/>
    </dgm:pt>
  </dgm:ptLst>
  <dgm:cxnLst>
    <dgm:cxn modelId="{B0C30806-B670-4B23-AF24-C378FCFF0C20}" type="presOf" srcId="{8E4080A6-9A4B-4EA4-B37A-FE175625E0B3}" destId="{C19992E2-2677-4508-A3E9-5CEEE3F9793C}" srcOrd="0" destOrd="0" presId="urn:microsoft.com/office/officeart/2005/8/layout/hierarchy2"/>
    <dgm:cxn modelId="{03B6B709-B7C5-4CE4-A2AD-5378E09E2B77}" type="presOf" srcId="{FCBEE96C-2FBB-4418-9980-6EC7598B6A76}" destId="{67C790E0-BFF3-4921-9B14-33EC8860AF0F}" srcOrd="0" destOrd="0" presId="urn:microsoft.com/office/officeart/2005/8/layout/hierarchy2"/>
    <dgm:cxn modelId="{EC60B20B-9DA5-49EC-BD76-87530828362B}" type="presOf" srcId="{9FC61836-BC9C-4571-8C81-5935C05D3622}" destId="{82BA12DF-4454-4BA3-9008-7D3B60BB13AE}" srcOrd="0" destOrd="0" presId="urn:microsoft.com/office/officeart/2005/8/layout/hierarchy2"/>
    <dgm:cxn modelId="{D327971F-8759-4DC6-B43A-BEE5A22E46FB}" type="presOf" srcId="{AE304C10-28F0-40B5-B4FA-DFF276F9D727}" destId="{244EA511-048C-4D10-B76F-79BD08D6A5E2}" srcOrd="0" destOrd="0" presId="urn:microsoft.com/office/officeart/2005/8/layout/hierarchy2"/>
    <dgm:cxn modelId="{A72E632A-D154-49FA-A662-8C4AC5DA3D9E}" srcId="{A535078A-9836-497D-A014-9CA7CBCC0800}" destId="{EFD23D77-8EB4-4070-A206-0BEC8F5CCAAB}" srcOrd="0" destOrd="0" parTransId="{34D9252E-6F9F-4F33-BEDE-6047B9F12043}" sibTransId="{9CC0C864-BD8D-4CEE-8228-9057AF52FE4C}"/>
    <dgm:cxn modelId="{2D69722A-8196-4242-A7C7-DA0EF5AE5B6E}" srcId="{EFD23D77-8EB4-4070-A206-0BEC8F5CCAAB}" destId="{0052ED65-3E12-4E25-B39B-67512A246948}" srcOrd="0" destOrd="0" parTransId="{AE304C10-28F0-40B5-B4FA-DFF276F9D727}" sibTransId="{3AE8C70E-79E4-45D4-868C-DDBDBEC3030D}"/>
    <dgm:cxn modelId="{9BDF8138-EA37-44A9-8F77-D054E1E6F266}" srcId="{0052ED65-3E12-4E25-B39B-67512A246948}" destId="{FCBEE96C-2FBB-4418-9980-6EC7598B6A76}" srcOrd="0" destOrd="0" parTransId="{B7DAE675-CAEC-4FB0-95A9-64556128D725}" sibTransId="{5E2D3E51-59C9-4E13-8FD2-D1FCA584CAB7}"/>
    <dgm:cxn modelId="{2FDFF844-7A64-4A56-9D4A-6DAD80FF0B26}" type="presOf" srcId="{8FD20E73-8958-4899-BD0D-4FC4E16951F2}" destId="{1E3D097B-81B3-4916-910B-680904035BB9}" srcOrd="0" destOrd="0" presId="urn:microsoft.com/office/officeart/2005/8/layout/hierarchy2"/>
    <dgm:cxn modelId="{54959447-5850-4907-8F01-90293A805CDB}" srcId="{8E4080A6-9A4B-4EA4-B37A-FE175625E0B3}" destId="{9FC61836-BC9C-4571-8C81-5935C05D3622}" srcOrd="0" destOrd="0" parTransId="{1601A780-E4EB-4FD5-952F-0EAFF26C6610}" sibTransId="{427CFAE0-A8E8-453F-9C0E-E06901ABBE94}"/>
    <dgm:cxn modelId="{FD96FC71-E48F-4798-9B57-0E86D97C4CBC}" type="presOf" srcId="{0052ED65-3E12-4E25-B39B-67512A246948}" destId="{46C268DA-8ADB-4010-B7C0-5520ADAF08CF}" srcOrd="0" destOrd="0" presId="urn:microsoft.com/office/officeart/2005/8/layout/hierarchy2"/>
    <dgm:cxn modelId="{0BC30772-27B5-4A23-826E-46FE8F1D2A4C}" type="presOf" srcId="{B7DAE675-CAEC-4FB0-95A9-64556128D725}" destId="{C2393C77-F84F-4E2B-907C-19F044F974CB}" srcOrd="1" destOrd="0" presId="urn:microsoft.com/office/officeart/2005/8/layout/hierarchy2"/>
    <dgm:cxn modelId="{78AB7F7A-AC77-4858-AE4B-BA61FEDEB2B1}" type="presOf" srcId="{B7DAE675-CAEC-4FB0-95A9-64556128D725}" destId="{DB4C7FA5-EA00-422B-BE59-D8355949F333}" srcOrd="0" destOrd="0" presId="urn:microsoft.com/office/officeart/2005/8/layout/hierarchy2"/>
    <dgm:cxn modelId="{C41C399F-F9D3-47F1-98C3-DFA5F4873FE1}" type="presOf" srcId="{1601A780-E4EB-4FD5-952F-0EAFF26C6610}" destId="{13C58173-F10E-4844-AD4A-9F46C33AAC71}" srcOrd="0" destOrd="0" presId="urn:microsoft.com/office/officeart/2005/8/layout/hierarchy2"/>
    <dgm:cxn modelId="{1B4C08B9-7099-4FF7-91D9-8B613212F9E6}" type="presOf" srcId="{AE304C10-28F0-40B5-B4FA-DFF276F9D727}" destId="{5932E1D0-75B7-4E25-95A6-E4970310BFA8}" srcOrd="1" destOrd="0" presId="urn:microsoft.com/office/officeart/2005/8/layout/hierarchy2"/>
    <dgm:cxn modelId="{63BD0AC2-A7DF-483A-AB8E-63079EE6D825}" type="presOf" srcId="{EFD23D77-8EB4-4070-A206-0BEC8F5CCAAB}" destId="{145AC87B-2D8C-446C-AE33-66A712F4B81F}" srcOrd="0" destOrd="0" presId="urn:microsoft.com/office/officeart/2005/8/layout/hierarchy2"/>
    <dgm:cxn modelId="{10932ADD-85F2-48C2-817A-9D1E6A84F968}" type="presOf" srcId="{A535078A-9836-497D-A014-9CA7CBCC0800}" destId="{485044F6-E0F4-426F-98B3-192DBE6B4B7A}" srcOrd="0" destOrd="0" presId="urn:microsoft.com/office/officeart/2005/8/layout/hierarchy2"/>
    <dgm:cxn modelId="{801B2BE8-584B-49B9-AE8F-CC00DB80C995}" type="presOf" srcId="{8FD20E73-8958-4899-BD0D-4FC4E16951F2}" destId="{65928523-8E47-4B54-BF5F-C957C0525BE6}" srcOrd="1" destOrd="0" presId="urn:microsoft.com/office/officeart/2005/8/layout/hierarchy2"/>
    <dgm:cxn modelId="{8250AAF0-2D84-412E-AB4F-4C63D285C38E}" type="presOf" srcId="{1601A780-E4EB-4FD5-952F-0EAFF26C6610}" destId="{2CB526C4-9061-4221-A8E6-C470A42438CE}" srcOrd="1" destOrd="0" presId="urn:microsoft.com/office/officeart/2005/8/layout/hierarchy2"/>
    <dgm:cxn modelId="{F1A951F4-8194-415A-A722-B15C54E1EDB7}" srcId="{EFD23D77-8EB4-4070-A206-0BEC8F5CCAAB}" destId="{8E4080A6-9A4B-4EA4-B37A-FE175625E0B3}" srcOrd="1" destOrd="0" parTransId="{8FD20E73-8958-4899-BD0D-4FC4E16951F2}" sibTransId="{00886F35-4647-4740-89DC-5C9D5D66D566}"/>
    <dgm:cxn modelId="{A869C83F-FC0F-46C7-84F2-61999997A615}" type="presParOf" srcId="{485044F6-E0F4-426F-98B3-192DBE6B4B7A}" destId="{6B90D7EA-790F-402F-93DE-5AF379F49B2B}" srcOrd="0" destOrd="0" presId="urn:microsoft.com/office/officeart/2005/8/layout/hierarchy2"/>
    <dgm:cxn modelId="{F6D34E5B-6361-4473-A4A1-825CE1359C5A}" type="presParOf" srcId="{6B90D7EA-790F-402F-93DE-5AF379F49B2B}" destId="{145AC87B-2D8C-446C-AE33-66A712F4B81F}" srcOrd="0" destOrd="0" presId="urn:microsoft.com/office/officeart/2005/8/layout/hierarchy2"/>
    <dgm:cxn modelId="{5B024B28-110E-4297-80BE-8D61B81AB23B}" type="presParOf" srcId="{6B90D7EA-790F-402F-93DE-5AF379F49B2B}" destId="{B0517E39-36F2-453F-9684-E03F6AF7D0B5}" srcOrd="1" destOrd="0" presId="urn:microsoft.com/office/officeart/2005/8/layout/hierarchy2"/>
    <dgm:cxn modelId="{21CC6706-8304-489F-9383-9330BDC98097}" type="presParOf" srcId="{B0517E39-36F2-453F-9684-E03F6AF7D0B5}" destId="{244EA511-048C-4D10-B76F-79BD08D6A5E2}" srcOrd="0" destOrd="0" presId="urn:microsoft.com/office/officeart/2005/8/layout/hierarchy2"/>
    <dgm:cxn modelId="{ED1DF51E-7ECE-4B21-900C-44B43D58F8E2}" type="presParOf" srcId="{244EA511-048C-4D10-B76F-79BD08D6A5E2}" destId="{5932E1D0-75B7-4E25-95A6-E4970310BFA8}" srcOrd="0" destOrd="0" presId="urn:microsoft.com/office/officeart/2005/8/layout/hierarchy2"/>
    <dgm:cxn modelId="{EA23E7FA-720B-44E1-8C42-B66E7B98592D}" type="presParOf" srcId="{B0517E39-36F2-453F-9684-E03F6AF7D0B5}" destId="{005B7666-E3A9-4D15-BDC2-FA892CB2F561}" srcOrd="1" destOrd="0" presId="urn:microsoft.com/office/officeart/2005/8/layout/hierarchy2"/>
    <dgm:cxn modelId="{98678415-CF01-4EAC-B6C0-2C35707B061A}" type="presParOf" srcId="{005B7666-E3A9-4D15-BDC2-FA892CB2F561}" destId="{46C268DA-8ADB-4010-B7C0-5520ADAF08CF}" srcOrd="0" destOrd="0" presId="urn:microsoft.com/office/officeart/2005/8/layout/hierarchy2"/>
    <dgm:cxn modelId="{D8C0F6C4-C5B0-4DCB-8DDA-94BFF898431A}" type="presParOf" srcId="{005B7666-E3A9-4D15-BDC2-FA892CB2F561}" destId="{A245A432-62FE-4229-AB3F-2F05FBDE4A88}" srcOrd="1" destOrd="0" presId="urn:microsoft.com/office/officeart/2005/8/layout/hierarchy2"/>
    <dgm:cxn modelId="{07102CCC-BDF4-4328-98A5-415B7B723CBD}" type="presParOf" srcId="{A245A432-62FE-4229-AB3F-2F05FBDE4A88}" destId="{DB4C7FA5-EA00-422B-BE59-D8355949F333}" srcOrd="0" destOrd="0" presId="urn:microsoft.com/office/officeart/2005/8/layout/hierarchy2"/>
    <dgm:cxn modelId="{4391ECAD-B30A-4701-877E-9B040818B8A7}" type="presParOf" srcId="{DB4C7FA5-EA00-422B-BE59-D8355949F333}" destId="{C2393C77-F84F-4E2B-907C-19F044F974CB}" srcOrd="0" destOrd="0" presId="urn:microsoft.com/office/officeart/2005/8/layout/hierarchy2"/>
    <dgm:cxn modelId="{FBA9723F-3464-4038-A68E-510DD159ED57}" type="presParOf" srcId="{A245A432-62FE-4229-AB3F-2F05FBDE4A88}" destId="{92EB1F40-363E-4E5A-9457-4879666AD946}" srcOrd="1" destOrd="0" presId="urn:microsoft.com/office/officeart/2005/8/layout/hierarchy2"/>
    <dgm:cxn modelId="{98F361E9-6B52-4B62-AC44-DCCE2A7AE75A}" type="presParOf" srcId="{92EB1F40-363E-4E5A-9457-4879666AD946}" destId="{67C790E0-BFF3-4921-9B14-33EC8860AF0F}" srcOrd="0" destOrd="0" presId="urn:microsoft.com/office/officeart/2005/8/layout/hierarchy2"/>
    <dgm:cxn modelId="{7D77C88C-F0F2-4E14-A093-684B2BA59151}" type="presParOf" srcId="{92EB1F40-363E-4E5A-9457-4879666AD946}" destId="{59C802C6-6F62-44D0-AD1C-C73645F1A0CD}" srcOrd="1" destOrd="0" presId="urn:microsoft.com/office/officeart/2005/8/layout/hierarchy2"/>
    <dgm:cxn modelId="{4767C6BD-AEA7-4758-96FA-211AC609417F}" type="presParOf" srcId="{B0517E39-36F2-453F-9684-E03F6AF7D0B5}" destId="{1E3D097B-81B3-4916-910B-680904035BB9}" srcOrd="2" destOrd="0" presId="urn:microsoft.com/office/officeart/2005/8/layout/hierarchy2"/>
    <dgm:cxn modelId="{0555B055-562B-410A-AD78-A004F037574A}" type="presParOf" srcId="{1E3D097B-81B3-4916-910B-680904035BB9}" destId="{65928523-8E47-4B54-BF5F-C957C0525BE6}" srcOrd="0" destOrd="0" presId="urn:microsoft.com/office/officeart/2005/8/layout/hierarchy2"/>
    <dgm:cxn modelId="{E9EA8319-B51C-45E9-8BB9-072D3976A506}" type="presParOf" srcId="{B0517E39-36F2-453F-9684-E03F6AF7D0B5}" destId="{5BCCF4C2-59FA-4F3C-AB41-C19D5D2DB8A5}" srcOrd="3" destOrd="0" presId="urn:microsoft.com/office/officeart/2005/8/layout/hierarchy2"/>
    <dgm:cxn modelId="{016DBB2A-2D9D-4EF6-8041-7B5289BA0DB1}" type="presParOf" srcId="{5BCCF4C2-59FA-4F3C-AB41-C19D5D2DB8A5}" destId="{C19992E2-2677-4508-A3E9-5CEEE3F9793C}" srcOrd="0" destOrd="0" presId="urn:microsoft.com/office/officeart/2005/8/layout/hierarchy2"/>
    <dgm:cxn modelId="{8770A5CD-8D6C-4356-9088-859816DC4988}" type="presParOf" srcId="{5BCCF4C2-59FA-4F3C-AB41-C19D5D2DB8A5}" destId="{8C9ED359-8507-4C0F-B8C2-FDAB9E1FB234}" srcOrd="1" destOrd="0" presId="urn:microsoft.com/office/officeart/2005/8/layout/hierarchy2"/>
    <dgm:cxn modelId="{5AEED0F4-1E98-422D-92DD-AA020E5576D5}" type="presParOf" srcId="{8C9ED359-8507-4C0F-B8C2-FDAB9E1FB234}" destId="{13C58173-F10E-4844-AD4A-9F46C33AAC71}" srcOrd="0" destOrd="0" presId="urn:microsoft.com/office/officeart/2005/8/layout/hierarchy2"/>
    <dgm:cxn modelId="{C39CEAF5-8CC4-4DA3-92E4-E6F44450E961}" type="presParOf" srcId="{13C58173-F10E-4844-AD4A-9F46C33AAC71}" destId="{2CB526C4-9061-4221-A8E6-C470A42438CE}" srcOrd="0" destOrd="0" presId="urn:microsoft.com/office/officeart/2005/8/layout/hierarchy2"/>
    <dgm:cxn modelId="{4B4FCDEB-85DA-48D4-B045-016328246910}" type="presParOf" srcId="{8C9ED359-8507-4C0F-B8C2-FDAB9E1FB234}" destId="{B871FD5F-89E4-4B49-925C-285478EFA3F9}" srcOrd="1" destOrd="0" presId="urn:microsoft.com/office/officeart/2005/8/layout/hierarchy2"/>
    <dgm:cxn modelId="{CACE8BD5-B19D-46EC-8D42-CAA67D72C668}" type="presParOf" srcId="{B871FD5F-89E4-4B49-925C-285478EFA3F9}" destId="{82BA12DF-4454-4BA3-9008-7D3B60BB13AE}" srcOrd="0" destOrd="0" presId="urn:microsoft.com/office/officeart/2005/8/layout/hierarchy2"/>
    <dgm:cxn modelId="{484E1B6F-8B8E-4B72-8490-4136925652F5}" type="presParOf" srcId="{B871FD5F-89E4-4B49-925C-285478EFA3F9}" destId="{DD6411E0-2856-46BD-9F81-95429851D9E1}" srcOrd="1" destOrd="0" presId="urn:microsoft.com/office/officeart/2005/8/layout/hierarchy2"/>
  </dgm:cxnLst>
  <dgm:bg>
    <a:solidFill>
      <a:schemeClr val="bg1"/>
    </a:solidFill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19BEC4D9-9BDD-48D8-A176-F65663D3D3D6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F6DD5100-F2FB-4FFC-B659-7146C85EFB82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ysClr val="windowText" lastClr="000000"/>
              </a:solidFill>
            </a:rPr>
            <a:t>[e] 765K / [c] 608K = </a:t>
          </a:r>
        </a:p>
        <a:p>
          <a:r>
            <a:rPr lang="en-US" sz="1400">
              <a:solidFill>
                <a:sysClr val="windowText" lastClr="000000"/>
              </a:solidFill>
            </a:rPr>
            <a:t>[g] 1.26 or </a:t>
          </a:r>
          <a:r>
            <a:rPr lang="en-US" sz="1400" b="1">
              <a:solidFill>
                <a:srgbClr val="C00000"/>
              </a:solidFill>
            </a:rPr>
            <a:t>26%</a:t>
          </a:r>
        </a:p>
      </dgm:t>
    </dgm:pt>
    <dgm:pt modelId="{6E9C3B5E-6B93-471A-8EDC-79AADCFABF35}" type="parTrans" cxnId="{0F880F84-6A88-49A6-B7E4-6354E897F073}">
      <dgm:prSet/>
      <dgm:spPr/>
      <dgm:t>
        <a:bodyPr/>
        <a:lstStyle/>
        <a:p>
          <a:endParaRPr lang="en-US"/>
        </a:p>
      </dgm:t>
    </dgm:pt>
    <dgm:pt modelId="{8E87F802-2D88-4F63-A47A-AEB3E4C915A7}" type="sibTrans" cxnId="{0F880F84-6A88-49A6-B7E4-6354E897F073}">
      <dgm:prSet/>
      <dgm:spPr>
        <a:noFill/>
      </dgm:spPr>
      <dgm:t>
        <a:bodyPr/>
        <a:lstStyle/>
        <a:p>
          <a:endParaRPr lang="en-US"/>
        </a:p>
      </dgm:t>
    </dgm:pt>
    <dgm:pt modelId="{22E7897E-B5F0-42EB-BC3B-E1D41AC18D8C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 b="1">
              <a:solidFill>
                <a:schemeClr val="tx1"/>
              </a:solidFill>
            </a:rPr>
            <a:t>TO</a:t>
          </a:r>
        </a:p>
      </dgm:t>
    </dgm:pt>
    <dgm:pt modelId="{2512A640-C4E5-48AC-91E9-22EC2884000E}" type="parTrans" cxnId="{7B780C5A-3004-46C8-A96F-EB4787DD44F5}">
      <dgm:prSet/>
      <dgm:spPr/>
      <dgm:t>
        <a:bodyPr/>
        <a:lstStyle/>
        <a:p>
          <a:endParaRPr lang="en-US"/>
        </a:p>
      </dgm:t>
    </dgm:pt>
    <dgm:pt modelId="{02563E7C-7F57-4200-AB9A-A200E6D75ED3}" type="sibTrans" cxnId="{7B780C5A-3004-46C8-A96F-EB4787DD44F5}">
      <dgm:prSet/>
      <dgm:spPr>
        <a:noFill/>
      </dgm:spPr>
      <dgm:t>
        <a:bodyPr/>
        <a:lstStyle/>
        <a:p>
          <a:endParaRPr lang="en-US"/>
        </a:p>
      </dgm:t>
    </dgm:pt>
    <dgm:pt modelId="{EF140FC6-36E6-46D3-A506-B977910F8263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ysClr val="windowText" lastClr="000000"/>
              </a:solidFill>
            </a:rPr>
            <a:t>[e] 912K / [c] 608K = </a:t>
          </a:r>
        </a:p>
        <a:p>
          <a:r>
            <a:rPr lang="en-US" sz="1400">
              <a:solidFill>
                <a:sysClr val="windowText" lastClr="000000"/>
              </a:solidFill>
            </a:rPr>
            <a:t>[h] 1.5 or </a:t>
          </a:r>
          <a:r>
            <a:rPr lang="en-US" sz="1400" b="1">
              <a:solidFill>
                <a:srgbClr val="C00000"/>
              </a:solidFill>
            </a:rPr>
            <a:t>50%</a:t>
          </a:r>
          <a:endParaRPr lang="en-US" sz="1400"/>
        </a:p>
      </dgm:t>
    </dgm:pt>
    <dgm:pt modelId="{204A82DD-3596-46B3-8FA7-696C89909CC7}" type="parTrans" cxnId="{8432B6E9-2ED6-421E-A8DA-012AEBFF5A38}">
      <dgm:prSet/>
      <dgm:spPr/>
      <dgm:t>
        <a:bodyPr/>
        <a:lstStyle/>
        <a:p>
          <a:endParaRPr lang="en-US"/>
        </a:p>
      </dgm:t>
    </dgm:pt>
    <dgm:pt modelId="{2DF65041-95E6-46E2-A6C2-0F6D0C608BD6}" type="sibTrans" cxnId="{8432B6E9-2ED6-421E-A8DA-012AEBFF5A38}">
      <dgm:prSet/>
      <dgm:spPr/>
      <dgm:t>
        <a:bodyPr/>
        <a:lstStyle/>
        <a:p>
          <a:endParaRPr lang="en-US"/>
        </a:p>
      </dgm:t>
    </dgm:pt>
    <dgm:pt modelId="{567329CB-A1CE-4C78-8B57-C7DDA5AC5150}" type="pres">
      <dgm:prSet presAssocID="{19BEC4D9-9BDD-48D8-A176-F65663D3D3D6}" presName="Name0" presStyleCnt="0">
        <dgm:presLayoutVars>
          <dgm:dir/>
          <dgm:resizeHandles val="exact"/>
        </dgm:presLayoutVars>
      </dgm:prSet>
      <dgm:spPr/>
    </dgm:pt>
    <dgm:pt modelId="{6AF5442F-E23D-46C9-ACE3-9C99D2A98A6C}" type="pres">
      <dgm:prSet presAssocID="{F6DD5100-F2FB-4FFC-B659-7146C85EFB82}" presName="node" presStyleLbl="node1" presStyleIdx="0" presStyleCnt="3" custScaleX="205297" custScaleY="151091">
        <dgm:presLayoutVars>
          <dgm:bulletEnabled val="1"/>
        </dgm:presLayoutVars>
      </dgm:prSet>
      <dgm:spPr/>
    </dgm:pt>
    <dgm:pt modelId="{312A2537-F645-4F16-94A6-8F979B8554D9}" type="pres">
      <dgm:prSet presAssocID="{8E87F802-2D88-4F63-A47A-AEB3E4C915A7}" presName="sibTrans" presStyleLbl="sibTrans2D1" presStyleIdx="0" presStyleCnt="2"/>
      <dgm:spPr/>
    </dgm:pt>
    <dgm:pt modelId="{F40E707B-3714-4E55-9BB6-1D6AD6CCF349}" type="pres">
      <dgm:prSet presAssocID="{8E87F802-2D88-4F63-A47A-AEB3E4C915A7}" presName="connectorText" presStyleLbl="sibTrans2D1" presStyleIdx="0" presStyleCnt="2"/>
      <dgm:spPr/>
    </dgm:pt>
    <dgm:pt modelId="{666A1985-F752-4E4A-8EBB-C15B4DA219B2}" type="pres">
      <dgm:prSet presAssocID="{22E7897E-B5F0-42EB-BC3B-E1D41AC18D8C}" presName="node" presStyleLbl="node1" presStyleIdx="1" presStyleCnt="3" custScaleX="54398" custScaleY="53306">
        <dgm:presLayoutVars>
          <dgm:bulletEnabled val="1"/>
        </dgm:presLayoutVars>
      </dgm:prSet>
      <dgm:spPr/>
    </dgm:pt>
    <dgm:pt modelId="{FC483C28-81CA-43D7-990C-AFE2661DCB37}" type="pres">
      <dgm:prSet presAssocID="{02563E7C-7F57-4200-AB9A-A200E6D75ED3}" presName="sibTrans" presStyleLbl="sibTrans2D1" presStyleIdx="1" presStyleCnt="2"/>
      <dgm:spPr/>
    </dgm:pt>
    <dgm:pt modelId="{878EBA7C-7684-4E8B-BE02-0012F634FEE0}" type="pres">
      <dgm:prSet presAssocID="{02563E7C-7F57-4200-AB9A-A200E6D75ED3}" presName="connectorText" presStyleLbl="sibTrans2D1" presStyleIdx="1" presStyleCnt="2"/>
      <dgm:spPr/>
    </dgm:pt>
    <dgm:pt modelId="{C9BFB804-E655-42FE-8A21-F5BB4EC6602A}" type="pres">
      <dgm:prSet presAssocID="{EF140FC6-36E6-46D3-A506-B977910F8263}" presName="node" presStyleLbl="node1" presStyleIdx="2" presStyleCnt="3" custScaleX="219676" custScaleY="140005">
        <dgm:presLayoutVars>
          <dgm:bulletEnabled val="1"/>
        </dgm:presLayoutVars>
      </dgm:prSet>
      <dgm:spPr/>
    </dgm:pt>
  </dgm:ptLst>
  <dgm:cxnLst>
    <dgm:cxn modelId="{6477910C-75C5-476A-A448-74CC6448D95C}" type="presOf" srcId="{8E87F802-2D88-4F63-A47A-AEB3E4C915A7}" destId="{F40E707B-3714-4E55-9BB6-1D6AD6CCF349}" srcOrd="1" destOrd="0" presId="urn:microsoft.com/office/officeart/2005/8/layout/process1"/>
    <dgm:cxn modelId="{B0C5B926-DFA5-4C2B-8166-2186432C4DBB}" type="presOf" srcId="{19BEC4D9-9BDD-48D8-A176-F65663D3D3D6}" destId="{567329CB-A1CE-4C78-8B57-C7DDA5AC5150}" srcOrd="0" destOrd="0" presId="urn:microsoft.com/office/officeart/2005/8/layout/process1"/>
    <dgm:cxn modelId="{6FBC4E6D-8F4D-4670-82DD-2847CA1F761B}" type="presOf" srcId="{EF140FC6-36E6-46D3-A506-B977910F8263}" destId="{C9BFB804-E655-42FE-8A21-F5BB4EC6602A}" srcOrd="0" destOrd="0" presId="urn:microsoft.com/office/officeart/2005/8/layout/process1"/>
    <dgm:cxn modelId="{9DB18C70-5742-4255-B548-DE9D4B3E1427}" type="presOf" srcId="{8E87F802-2D88-4F63-A47A-AEB3E4C915A7}" destId="{312A2537-F645-4F16-94A6-8F979B8554D9}" srcOrd="0" destOrd="0" presId="urn:microsoft.com/office/officeart/2005/8/layout/process1"/>
    <dgm:cxn modelId="{8A9DE172-52EB-4344-BD60-E595088FAE62}" type="presOf" srcId="{F6DD5100-F2FB-4FFC-B659-7146C85EFB82}" destId="{6AF5442F-E23D-46C9-ACE3-9C99D2A98A6C}" srcOrd="0" destOrd="0" presId="urn:microsoft.com/office/officeart/2005/8/layout/process1"/>
    <dgm:cxn modelId="{7B780C5A-3004-46C8-A96F-EB4787DD44F5}" srcId="{19BEC4D9-9BDD-48D8-A176-F65663D3D3D6}" destId="{22E7897E-B5F0-42EB-BC3B-E1D41AC18D8C}" srcOrd="1" destOrd="0" parTransId="{2512A640-C4E5-48AC-91E9-22EC2884000E}" sibTransId="{02563E7C-7F57-4200-AB9A-A200E6D75ED3}"/>
    <dgm:cxn modelId="{0F880F84-6A88-49A6-B7E4-6354E897F073}" srcId="{19BEC4D9-9BDD-48D8-A176-F65663D3D3D6}" destId="{F6DD5100-F2FB-4FFC-B659-7146C85EFB82}" srcOrd="0" destOrd="0" parTransId="{6E9C3B5E-6B93-471A-8EDC-79AADCFABF35}" sibTransId="{8E87F802-2D88-4F63-A47A-AEB3E4C915A7}"/>
    <dgm:cxn modelId="{02E67DD5-5E02-45C5-9B73-084C4A9182C6}" type="presOf" srcId="{02563E7C-7F57-4200-AB9A-A200E6D75ED3}" destId="{878EBA7C-7684-4E8B-BE02-0012F634FEE0}" srcOrd="1" destOrd="0" presId="urn:microsoft.com/office/officeart/2005/8/layout/process1"/>
    <dgm:cxn modelId="{52067CE3-F344-4B69-8C09-4C0D10941A8C}" type="presOf" srcId="{02563E7C-7F57-4200-AB9A-A200E6D75ED3}" destId="{FC483C28-81CA-43D7-990C-AFE2661DCB37}" srcOrd="0" destOrd="0" presId="urn:microsoft.com/office/officeart/2005/8/layout/process1"/>
    <dgm:cxn modelId="{8432B6E9-2ED6-421E-A8DA-012AEBFF5A38}" srcId="{19BEC4D9-9BDD-48D8-A176-F65663D3D3D6}" destId="{EF140FC6-36E6-46D3-A506-B977910F8263}" srcOrd="2" destOrd="0" parTransId="{204A82DD-3596-46B3-8FA7-696C89909CC7}" sibTransId="{2DF65041-95E6-46E2-A6C2-0F6D0C608BD6}"/>
    <dgm:cxn modelId="{384D39EC-010A-4C36-8876-5E5D160F75AD}" type="presOf" srcId="{22E7897E-B5F0-42EB-BC3B-E1D41AC18D8C}" destId="{666A1985-F752-4E4A-8EBB-C15B4DA219B2}" srcOrd="0" destOrd="0" presId="urn:microsoft.com/office/officeart/2005/8/layout/process1"/>
    <dgm:cxn modelId="{65A69D79-2870-4F2F-9164-AF969C0C3126}" type="presParOf" srcId="{567329CB-A1CE-4C78-8B57-C7DDA5AC5150}" destId="{6AF5442F-E23D-46C9-ACE3-9C99D2A98A6C}" srcOrd="0" destOrd="0" presId="urn:microsoft.com/office/officeart/2005/8/layout/process1"/>
    <dgm:cxn modelId="{4C51429C-6B4D-4BBC-941F-767D1CA2F88A}" type="presParOf" srcId="{567329CB-A1CE-4C78-8B57-C7DDA5AC5150}" destId="{312A2537-F645-4F16-94A6-8F979B8554D9}" srcOrd="1" destOrd="0" presId="urn:microsoft.com/office/officeart/2005/8/layout/process1"/>
    <dgm:cxn modelId="{DD4C0058-6DA9-494F-8653-EC76EAD60963}" type="presParOf" srcId="{312A2537-F645-4F16-94A6-8F979B8554D9}" destId="{F40E707B-3714-4E55-9BB6-1D6AD6CCF349}" srcOrd="0" destOrd="0" presId="urn:microsoft.com/office/officeart/2005/8/layout/process1"/>
    <dgm:cxn modelId="{0449936E-32A3-4DA6-99A4-2C630FA82CE1}" type="presParOf" srcId="{567329CB-A1CE-4C78-8B57-C7DDA5AC5150}" destId="{666A1985-F752-4E4A-8EBB-C15B4DA219B2}" srcOrd="2" destOrd="0" presId="urn:microsoft.com/office/officeart/2005/8/layout/process1"/>
    <dgm:cxn modelId="{F8C208DD-1A08-4BBC-8BCF-D480A3B9DFB7}" type="presParOf" srcId="{567329CB-A1CE-4C78-8B57-C7DDA5AC5150}" destId="{FC483C28-81CA-43D7-990C-AFE2661DCB37}" srcOrd="3" destOrd="0" presId="urn:microsoft.com/office/officeart/2005/8/layout/process1"/>
    <dgm:cxn modelId="{99082DC9-441D-43A5-BB4E-B8012DCFE940}" type="presParOf" srcId="{FC483C28-81CA-43D7-990C-AFE2661DCB37}" destId="{878EBA7C-7684-4E8B-BE02-0012F634FEE0}" srcOrd="0" destOrd="0" presId="urn:microsoft.com/office/officeart/2005/8/layout/process1"/>
    <dgm:cxn modelId="{6EF21970-AD98-44DA-BECD-C4920C7B6A4B}" type="presParOf" srcId="{567329CB-A1CE-4C78-8B57-C7DDA5AC5150}" destId="{C9BFB804-E655-42FE-8A21-F5BB4EC6602A}" srcOrd="4" destOrd="0" presId="urn:microsoft.com/office/officeart/2005/8/layout/process1"/>
  </dgm:cxnLst>
  <dgm:bg>
    <a:solidFill>
      <a:schemeClr val="bg1"/>
    </a:solidFill>
  </dgm:bg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19BEC4D9-9BDD-48D8-A176-F65663D3D3D6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F6DD5100-F2FB-4FFC-B659-7146C85EFB82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ysClr val="windowText" lastClr="000000"/>
              </a:solidFill>
            </a:rPr>
            <a:t>[b] 761K * [g] 1.26 = </a:t>
          </a:r>
        </a:p>
        <a:p>
          <a:r>
            <a:rPr lang="en-US" sz="1400" b="1">
              <a:solidFill>
                <a:srgbClr val="C00000"/>
              </a:solidFill>
            </a:rPr>
            <a:t>959 K </a:t>
          </a:r>
        </a:p>
        <a:p>
          <a:r>
            <a:rPr lang="en-US" sz="1400" b="1">
              <a:solidFill>
                <a:schemeClr val="tx1"/>
              </a:solidFill>
            </a:rPr>
            <a:t>Total G9 Incr. Doses</a:t>
          </a:r>
        </a:p>
      </dgm:t>
    </dgm:pt>
    <dgm:pt modelId="{6E9C3B5E-6B93-471A-8EDC-79AADCFABF35}" type="parTrans" cxnId="{0F880F84-6A88-49A6-B7E4-6354E897F073}">
      <dgm:prSet/>
      <dgm:spPr/>
      <dgm:t>
        <a:bodyPr/>
        <a:lstStyle/>
        <a:p>
          <a:endParaRPr lang="en-US"/>
        </a:p>
      </dgm:t>
    </dgm:pt>
    <dgm:pt modelId="{8E87F802-2D88-4F63-A47A-AEB3E4C915A7}" type="sibTrans" cxnId="{0F880F84-6A88-49A6-B7E4-6354E897F073}">
      <dgm:prSet/>
      <dgm:spPr>
        <a:noFill/>
      </dgm:spPr>
      <dgm:t>
        <a:bodyPr/>
        <a:lstStyle/>
        <a:p>
          <a:endParaRPr lang="en-US"/>
        </a:p>
      </dgm:t>
    </dgm:pt>
    <dgm:pt modelId="{22E7897E-B5F0-42EB-BC3B-E1D41AC18D8C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 b="1">
              <a:solidFill>
                <a:schemeClr val="tx1"/>
              </a:solidFill>
            </a:rPr>
            <a:t>TO</a:t>
          </a:r>
        </a:p>
      </dgm:t>
    </dgm:pt>
    <dgm:pt modelId="{2512A640-C4E5-48AC-91E9-22EC2884000E}" type="parTrans" cxnId="{7B780C5A-3004-46C8-A96F-EB4787DD44F5}">
      <dgm:prSet/>
      <dgm:spPr/>
      <dgm:t>
        <a:bodyPr/>
        <a:lstStyle/>
        <a:p>
          <a:endParaRPr lang="en-US"/>
        </a:p>
      </dgm:t>
    </dgm:pt>
    <dgm:pt modelId="{02563E7C-7F57-4200-AB9A-A200E6D75ED3}" type="sibTrans" cxnId="{7B780C5A-3004-46C8-A96F-EB4787DD44F5}">
      <dgm:prSet/>
      <dgm:spPr>
        <a:noFill/>
      </dgm:spPr>
      <dgm:t>
        <a:bodyPr/>
        <a:lstStyle/>
        <a:p>
          <a:endParaRPr lang="en-US"/>
        </a:p>
      </dgm:t>
    </dgm:pt>
    <dgm:pt modelId="{EF140FC6-36E6-46D3-A506-B977910F8263}">
      <dgm:prSet phldrT="[Text]" custT="1"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r>
            <a:rPr lang="en-US" sz="1400">
              <a:solidFill>
                <a:sysClr val="windowText" lastClr="000000"/>
              </a:solidFill>
            </a:rPr>
            <a:t>[b] 761K * [h] 1.50 = </a:t>
          </a:r>
        </a:p>
        <a:p>
          <a:r>
            <a:rPr lang="en-US" sz="1400" b="1">
              <a:solidFill>
                <a:srgbClr val="C00000"/>
              </a:solidFill>
            </a:rPr>
            <a:t>1,141 K </a:t>
          </a:r>
        </a:p>
        <a:p>
          <a:r>
            <a:rPr lang="en-US" sz="1400" b="1">
              <a:solidFill>
                <a:schemeClr val="tx1"/>
              </a:solidFill>
            </a:rPr>
            <a:t>Total G9 Incr. Doses</a:t>
          </a:r>
          <a:endParaRPr lang="en-US" sz="1400"/>
        </a:p>
      </dgm:t>
    </dgm:pt>
    <dgm:pt modelId="{204A82DD-3596-46B3-8FA7-696C89909CC7}" type="parTrans" cxnId="{8432B6E9-2ED6-421E-A8DA-012AEBFF5A38}">
      <dgm:prSet/>
      <dgm:spPr/>
      <dgm:t>
        <a:bodyPr/>
        <a:lstStyle/>
        <a:p>
          <a:endParaRPr lang="en-US"/>
        </a:p>
      </dgm:t>
    </dgm:pt>
    <dgm:pt modelId="{2DF65041-95E6-46E2-A6C2-0F6D0C608BD6}" type="sibTrans" cxnId="{8432B6E9-2ED6-421E-A8DA-012AEBFF5A38}">
      <dgm:prSet/>
      <dgm:spPr/>
      <dgm:t>
        <a:bodyPr/>
        <a:lstStyle/>
        <a:p>
          <a:endParaRPr lang="en-US"/>
        </a:p>
      </dgm:t>
    </dgm:pt>
    <dgm:pt modelId="{567329CB-A1CE-4C78-8B57-C7DDA5AC5150}" type="pres">
      <dgm:prSet presAssocID="{19BEC4D9-9BDD-48D8-A176-F65663D3D3D6}" presName="Name0" presStyleCnt="0">
        <dgm:presLayoutVars>
          <dgm:dir/>
          <dgm:resizeHandles val="exact"/>
        </dgm:presLayoutVars>
      </dgm:prSet>
      <dgm:spPr/>
    </dgm:pt>
    <dgm:pt modelId="{6AF5442F-E23D-46C9-ACE3-9C99D2A98A6C}" type="pres">
      <dgm:prSet presAssocID="{F6DD5100-F2FB-4FFC-B659-7146C85EFB82}" presName="node" presStyleLbl="node1" presStyleIdx="0" presStyleCnt="3" custScaleX="205297" custScaleY="151091">
        <dgm:presLayoutVars>
          <dgm:bulletEnabled val="1"/>
        </dgm:presLayoutVars>
      </dgm:prSet>
      <dgm:spPr/>
    </dgm:pt>
    <dgm:pt modelId="{312A2537-F645-4F16-94A6-8F979B8554D9}" type="pres">
      <dgm:prSet presAssocID="{8E87F802-2D88-4F63-A47A-AEB3E4C915A7}" presName="sibTrans" presStyleLbl="sibTrans2D1" presStyleIdx="0" presStyleCnt="2"/>
      <dgm:spPr/>
    </dgm:pt>
    <dgm:pt modelId="{F40E707B-3714-4E55-9BB6-1D6AD6CCF349}" type="pres">
      <dgm:prSet presAssocID="{8E87F802-2D88-4F63-A47A-AEB3E4C915A7}" presName="connectorText" presStyleLbl="sibTrans2D1" presStyleIdx="0" presStyleCnt="2"/>
      <dgm:spPr/>
    </dgm:pt>
    <dgm:pt modelId="{666A1985-F752-4E4A-8EBB-C15B4DA219B2}" type="pres">
      <dgm:prSet presAssocID="{22E7897E-B5F0-42EB-BC3B-E1D41AC18D8C}" presName="node" presStyleLbl="node1" presStyleIdx="1" presStyleCnt="3" custScaleX="54398" custScaleY="53306">
        <dgm:presLayoutVars>
          <dgm:bulletEnabled val="1"/>
        </dgm:presLayoutVars>
      </dgm:prSet>
      <dgm:spPr/>
    </dgm:pt>
    <dgm:pt modelId="{FC483C28-81CA-43D7-990C-AFE2661DCB37}" type="pres">
      <dgm:prSet presAssocID="{02563E7C-7F57-4200-AB9A-A200E6D75ED3}" presName="sibTrans" presStyleLbl="sibTrans2D1" presStyleIdx="1" presStyleCnt="2"/>
      <dgm:spPr/>
    </dgm:pt>
    <dgm:pt modelId="{878EBA7C-7684-4E8B-BE02-0012F634FEE0}" type="pres">
      <dgm:prSet presAssocID="{02563E7C-7F57-4200-AB9A-A200E6D75ED3}" presName="connectorText" presStyleLbl="sibTrans2D1" presStyleIdx="1" presStyleCnt="2"/>
      <dgm:spPr/>
    </dgm:pt>
    <dgm:pt modelId="{C9BFB804-E655-42FE-8A21-F5BB4EC6602A}" type="pres">
      <dgm:prSet presAssocID="{EF140FC6-36E6-46D3-A506-B977910F8263}" presName="node" presStyleLbl="node1" presStyleIdx="2" presStyleCnt="3" custScaleX="219676" custScaleY="140005">
        <dgm:presLayoutVars>
          <dgm:bulletEnabled val="1"/>
        </dgm:presLayoutVars>
      </dgm:prSet>
      <dgm:spPr/>
    </dgm:pt>
  </dgm:ptLst>
  <dgm:cxnLst>
    <dgm:cxn modelId="{6477910C-75C5-476A-A448-74CC6448D95C}" type="presOf" srcId="{8E87F802-2D88-4F63-A47A-AEB3E4C915A7}" destId="{F40E707B-3714-4E55-9BB6-1D6AD6CCF349}" srcOrd="1" destOrd="0" presId="urn:microsoft.com/office/officeart/2005/8/layout/process1"/>
    <dgm:cxn modelId="{B0C5B926-DFA5-4C2B-8166-2186432C4DBB}" type="presOf" srcId="{19BEC4D9-9BDD-48D8-A176-F65663D3D3D6}" destId="{567329CB-A1CE-4C78-8B57-C7DDA5AC5150}" srcOrd="0" destOrd="0" presId="urn:microsoft.com/office/officeart/2005/8/layout/process1"/>
    <dgm:cxn modelId="{6FBC4E6D-8F4D-4670-82DD-2847CA1F761B}" type="presOf" srcId="{EF140FC6-36E6-46D3-A506-B977910F8263}" destId="{C9BFB804-E655-42FE-8A21-F5BB4EC6602A}" srcOrd="0" destOrd="0" presId="urn:microsoft.com/office/officeart/2005/8/layout/process1"/>
    <dgm:cxn modelId="{9DB18C70-5742-4255-B548-DE9D4B3E1427}" type="presOf" srcId="{8E87F802-2D88-4F63-A47A-AEB3E4C915A7}" destId="{312A2537-F645-4F16-94A6-8F979B8554D9}" srcOrd="0" destOrd="0" presId="urn:microsoft.com/office/officeart/2005/8/layout/process1"/>
    <dgm:cxn modelId="{8A9DE172-52EB-4344-BD60-E595088FAE62}" type="presOf" srcId="{F6DD5100-F2FB-4FFC-B659-7146C85EFB82}" destId="{6AF5442F-E23D-46C9-ACE3-9C99D2A98A6C}" srcOrd="0" destOrd="0" presId="urn:microsoft.com/office/officeart/2005/8/layout/process1"/>
    <dgm:cxn modelId="{7B780C5A-3004-46C8-A96F-EB4787DD44F5}" srcId="{19BEC4D9-9BDD-48D8-A176-F65663D3D3D6}" destId="{22E7897E-B5F0-42EB-BC3B-E1D41AC18D8C}" srcOrd="1" destOrd="0" parTransId="{2512A640-C4E5-48AC-91E9-22EC2884000E}" sibTransId="{02563E7C-7F57-4200-AB9A-A200E6D75ED3}"/>
    <dgm:cxn modelId="{0F880F84-6A88-49A6-B7E4-6354E897F073}" srcId="{19BEC4D9-9BDD-48D8-A176-F65663D3D3D6}" destId="{F6DD5100-F2FB-4FFC-B659-7146C85EFB82}" srcOrd="0" destOrd="0" parTransId="{6E9C3B5E-6B93-471A-8EDC-79AADCFABF35}" sibTransId="{8E87F802-2D88-4F63-A47A-AEB3E4C915A7}"/>
    <dgm:cxn modelId="{02E67DD5-5E02-45C5-9B73-084C4A9182C6}" type="presOf" srcId="{02563E7C-7F57-4200-AB9A-A200E6D75ED3}" destId="{878EBA7C-7684-4E8B-BE02-0012F634FEE0}" srcOrd="1" destOrd="0" presId="urn:microsoft.com/office/officeart/2005/8/layout/process1"/>
    <dgm:cxn modelId="{52067CE3-F344-4B69-8C09-4C0D10941A8C}" type="presOf" srcId="{02563E7C-7F57-4200-AB9A-A200E6D75ED3}" destId="{FC483C28-81CA-43D7-990C-AFE2661DCB37}" srcOrd="0" destOrd="0" presId="urn:microsoft.com/office/officeart/2005/8/layout/process1"/>
    <dgm:cxn modelId="{8432B6E9-2ED6-421E-A8DA-012AEBFF5A38}" srcId="{19BEC4D9-9BDD-48D8-A176-F65663D3D3D6}" destId="{EF140FC6-36E6-46D3-A506-B977910F8263}" srcOrd="2" destOrd="0" parTransId="{204A82DD-3596-46B3-8FA7-696C89909CC7}" sibTransId="{2DF65041-95E6-46E2-A6C2-0F6D0C608BD6}"/>
    <dgm:cxn modelId="{384D39EC-010A-4C36-8876-5E5D160F75AD}" type="presOf" srcId="{22E7897E-B5F0-42EB-BC3B-E1D41AC18D8C}" destId="{666A1985-F752-4E4A-8EBB-C15B4DA219B2}" srcOrd="0" destOrd="0" presId="urn:microsoft.com/office/officeart/2005/8/layout/process1"/>
    <dgm:cxn modelId="{65A69D79-2870-4F2F-9164-AF969C0C3126}" type="presParOf" srcId="{567329CB-A1CE-4C78-8B57-C7DDA5AC5150}" destId="{6AF5442F-E23D-46C9-ACE3-9C99D2A98A6C}" srcOrd="0" destOrd="0" presId="urn:microsoft.com/office/officeart/2005/8/layout/process1"/>
    <dgm:cxn modelId="{4C51429C-6B4D-4BBC-941F-767D1CA2F88A}" type="presParOf" srcId="{567329CB-A1CE-4C78-8B57-C7DDA5AC5150}" destId="{312A2537-F645-4F16-94A6-8F979B8554D9}" srcOrd="1" destOrd="0" presId="urn:microsoft.com/office/officeart/2005/8/layout/process1"/>
    <dgm:cxn modelId="{DD4C0058-6DA9-494F-8653-EC76EAD60963}" type="presParOf" srcId="{312A2537-F645-4F16-94A6-8F979B8554D9}" destId="{F40E707B-3714-4E55-9BB6-1D6AD6CCF349}" srcOrd="0" destOrd="0" presId="urn:microsoft.com/office/officeart/2005/8/layout/process1"/>
    <dgm:cxn modelId="{0449936E-32A3-4DA6-99A4-2C630FA82CE1}" type="presParOf" srcId="{567329CB-A1CE-4C78-8B57-C7DDA5AC5150}" destId="{666A1985-F752-4E4A-8EBB-C15B4DA219B2}" srcOrd="2" destOrd="0" presId="urn:microsoft.com/office/officeart/2005/8/layout/process1"/>
    <dgm:cxn modelId="{F8C208DD-1A08-4BBC-8BCF-D480A3B9DFB7}" type="presParOf" srcId="{567329CB-A1CE-4C78-8B57-C7DDA5AC5150}" destId="{FC483C28-81CA-43D7-990C-AFE2661DCB37}" srcOrd="3" destOrd="0" presId="urn:microsoft.com/office/officeart/2005/8/layout/process1"/>
    <dgm:cxn modelId="{99082DC9-441D-43A5-BB4E-B8012DCFE940}" type="presParOf" srcId="{FC483C28-81CA-43D7-990C-AFE2661DCB37}" destId="{878EBA7C-7684-4E8B-BE02-0012F634FEE0}" srcOrd="0" destOrd="0" presId="urn:microsoft.com/office/officeart/2005/8/layout/process1"/>
    <dgm:cxn modelId="{6EF21970-AD98-44DA-BECD-C4920C7B6A4B}" type="presParOf" srcId="{567329CB-A1CE-4C78-8B57-C7DDA5AC5150}" destId="{C9BFB804-E655-42FE-8A21-F5BB4EC6602A}" srcOrd="4" destOrd="0" presId="urn:microsoft.com/office/officeart/2005/8/layout/process1"/>
  </dgm:cxnLst>
  <dgm:bg>
    <a:solidFill>
      <a:schemeClr val="bg1"/>
    </a:solidFill>
  </dgm:bg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AF5442F-E23D-46C9-ACE3-9C99D2A98A6C}">
      <dsp:nvSpPr>
        <dsp:cNvPr id="0" name=""/>
        <dsp:cNvSpPr/>
      </dsp:nvSpPr>
      <dsp:spPr>
        <a:xfrm>
          <a:off x="2464" y="0"/>
          <a:ext cx="1103110" cy="895350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[a] $60MM Budget</a:t>
          </a:r>
        </a:p>
      </dsp:txBody>
      <dsp:txXfrm>
        <a:off x="28688" y="26224"/>
        <a:ext cx="1050662" cy="842902"/>
      </dsp:txXfrm>
    </dsp:sp>
    <dsp:sp modelId="{312A2537-F645-4F16-94A6-8F979B8554D9}">
      <dsp:nvSpPr>
        <dsp:cNvPr id="0" name=""/>
        <dsp:cNvSpPr/>
      </dsp:nvSpPr>
      <dsp:spPr>
        <a:xfrm>
          <a:off x="1215885" y="310889"/>
          <a:ext cx="233859" cy="2735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solidFill>
              <a:schemeClr val="tx1"/>
            </a:solidFill>
          </a:endParaRPr>
        </a:p>
      </dsp:txBody>
      <dsp:txXfrm>
        <a:off x="1215885" y="365603"/>
        <a:ext cx="163701" cy="164143"/>
      </dsp:txXfrm>
    </dsp:sp>
    <dsp:sp modelId="{666A1985-F752-4E4A-8EBB-C15B4DA219B2}">
      <dsp:nvSpPr>
        <dsp:cNvPr id="0" name=""/>
        <dsp:cNvSpPr/>
      </dsp:nvSpPr>
      <dsp:spPr>
        <a:xfrm>
          <a:off x="1546818" y="0"/>
          <a:ext cx="1103110" cy="895350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[b] 761K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Total G9 Doses</a:t>
          </a:r>
        </a:p>
      </dsp:txBody>
      <dsp:txXfrm>
        <a:off x="1573042" y="26224"/>
        <a:ext cx="1050662" cy="842902"/>
      </dsp:txXfrm>
    </dsp:sp>
    <dsp:sp modelId="{FC483C28-81CA-43D7-990C-AFE2661DCB37}">
      <dsp:nvSpPr>
        <dsp:cNvPr id="0" name=""/>
        <dsp:cNvSpPr/>
      </dsp:nvSpPr>
      <dsp:spPr>
        <a:xfrm>
          <a:off x="2760240" y="310889"/>
          <a:ext cx="233859" cy="2735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solidFill>
              <a:schemeClr val="tx1"/>
            </a:solidFill>
          </a:endParaRPr>
        </a:p>
      </dsp:txBody>
      <dsp:txXfrm>
        <a:off x="2760240" y="365603"/>
        <a:ext cx="163701" cy="164143"/>
      </dsp:txXfrm>
    </dsp:sp>
    <dsp:sp modelId="{C9BFB804-E655-42FE-8A21-F5BB4EC6602A}">
      <dsp:nvSpPr>
        <dsp:cNvPr id="0" name=""/>
        <dsp:cNvSpPr/>
      </dsp:nvSpPr>
      <dsp:spPr>
        <a:xfrm>
          <a:off x="3091173" y="0"/>
          <a:ext cx="1811737" cy="895350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[c] 608K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ADULT doses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[~80% assumption]</a:t>
          </a:r>
        </a:p>
      </dsp:txBody>
      <dsp:txXfrm>
        <a:off x="3117397" y="26224"/>
        <a:ext cx="1759289" cy="84290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45AC87B-2D8C-446C-AE33-66A712F4B81F}">
      <dsp:nvSpPr>
        <dsp:cNvPr id="0" name=""/>
        <dsp:cNvSpPr/>
      </dsp:nvSpPr>
      <dsp:spPr>
        <a:xfrm>
          <a:off x="6436" y="703990"/>
          <a:ext cx="1625386" cy="592268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[d] 1,530K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Total ADULT doses</a:t>
          </a:r>
        </a:p>
      </dsp:txBody>
      <dsp:txXfrm>
        <a:off x="23783" y="721337"/>
        <a:ext cx="1590692" cy="557574"/>
      </dsp:txXfrm>
    </dsp:sp>
    <dsp:sp modelId="{244EA511-048C-4D10-B76F-79BD08D6A5E2}">
      <dsp:nvSpPr>
        <dsp:cNvPr id="0" name=""/>
        <dsp:cNvSpPr/>
      </dsp:nvSpPr>
      <dsp:spPr>
        <a:xfrm rot="19457599">
          <a:off x="1576978" y="803199"/>
          <a:ext cx="583504" cy="53297"/>
        </a:xfrm>
        <a:custGeom>
          <a:avLst/>
          <a:gdLst/>
          <a:ahLst/>
          <a:cxnLst/>
          <a:rect l="0" t="0" r="0" b="0"/>
          <a:pathLst>
            <a:path>
              <a:moveTo>
                <a:pt x="0" y="26648"/>
              </a:moveTo>
              <a:lnTo>
                <a:pt x="583504" y="2664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>
            <a:solidFill>
              <a:schemeClr val="tx1"/>
            </a:solidFill>
          </a:endParaRPr>
        </a:p>
      </dsp:txBody>
      <dsp:txXfrm>
        <a:off x="1854142" y="815260"/>
        <a:ext cx="29175" cy="29175"/>
      </dsp:txXfrm>
    </dsp:sp>
    <dsp:sp modelId="{46C268DA-8ADB-4010-B7C0-5520ADAF08CF}">
      <dsp:nvSpPr>
        <dsp:cNvPr id="0" name=""/>
        <dsp:cNvSpPr/>
      </dsp:nvSpPr>
      <dsp:spPr>
        <a:xfrm>
          <a:off x="2105637" y="363436"/>
          <a:ext cx="2268424" cy="592268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solidFill>
                <a:schemeClr val="tx1"/>
              </a:solidFill>
            </a:rPr>
            <a:t>50%</a:t>
          </a:r>
          <a:r>
            <a:rPr lang="en-US" sz="1400" kern="1200">
              <a:solidFill>
                <a:schemeClr val="tx1"/>
              </a:solidFill>
            </a:rPr>
            <a:t>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from Media Spend</a:t>
          </a:r>
        </a:p>
      </dsp:txBody>
      <dsp:txXfrm>
        <a:off x="2122984" y="380783"/>
        <a:ext cx="2233730" cy="557574"/>
      </dsp:txXfrm>
    </dsp:sp>
    <dsp:sp modelId="{DB4C7FA5-EA00-422B-BE59-D8355949F333}">
      <dsp:nvSpPr>
        <dsp:cNvPr id="0" name=""/>
        <dsp:cNvSpPr/>
      </dsp:nvSpPr>
      <dsp:spPr>
        <a:xfrm>
          <a:off x="4374062" y="632921"/>
          <a:ext cx="473814" cy="53297"/>
        </a:xfrm>
        <a:custGeom>
          <a:avLst/>
          <a:gdLst/>
          <a:ahLst/>
          <a:cxnLst/>
          <a:rect l="0" t="0" r="0" b="0"/>
          <a:pathLst>
            <a:path>
              <a:moveTo>
                <a:pt x="0" y="26648"/>
              </a:moveTo>
              <a:lnTo>
                <a:pt x="473814" y="266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>
            <a:solidFill>
              <a:schemeClr val="tx1"/>
            </a:solidFill>
          </a:endParaRPr>
        </a:p>
      </dsp:txBody>
      <dsp:txXfrm>
        <a:off x="4599124" y="647725"/>
        <a:ext cx="23690" cy="23690"/>
      </dsp:txXfrm>
    </dsp:sp>
    <dsp:sp modelId="{67C790E0-BFF3-4921-9B14-33EC8860AF0F}">
      <dsp:nvSpPr>
        <dsp:cNvPr id="0" name=""/>
        <dsp:cNvSpPr/>
      </dsp:nvSpPr>
      <dsp:spPr>
        <a:xfrm>
          <a:off x="4847877" y="363436"/>
          <a:ext cx="1184537" cy="592268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[e] </a:t>
          </a:r>
          <a:r>
            <a:rPr lang="en-US" sz="1400" b="1" kern="1200">
              <a:solidFill>
                <a:schemeClr val="tx1"/>
              </a:solidFill>
            </a:rPr>
            <a:t>765K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 ADULT doses</a:t>
          </a:r>
        </a:p>
      </dsp:txBody>
      <dsp:txXfrm>
        <a:off x="4865224" y="380783"/>
        <a:ext cx="1149843" cy="557574"/>
      </dsp:txXfrm>
    </dsp:sp>
    <dsp:sp modelId="{1E3D097B-81B3-4916-910B-680904035BB9}">
      <dsp:nvSpPr>
        <dsp:cNvPr id="0" name=""/>
        <dsp:cNvSpPr/>
      </dsp:nvSpPr>
      <dsp:spPr>
        <a:xfrm rot="2142401">
          <a:off x="1576978" y="1143753"/>
          <a:ext cx="583504" cy="53297"/>
        </a:xfrm>
        <a:custGeom>
          <a:avLst/>
          <a:gdLst/>
          <a:ahLst/>
          <a:cxnLst/>
          <a:rect l="0" t="0" r="0" b="0"/>
          <a:pathLst>
            <a:path>
              <a:moveTo>
                <a:pt x="0" y="26648"/>
              </a:moveTo>
              <a:lnTo>
                <a:pt x="583504" y="2664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>
            <a:solidFill>
              <a:schemeClr val="tx1"/>
            </a:solidFill>
          </a:endParaRPr>
        </a:p>
      </dsp:txBody>
      <dsp:txXfrm>
        <a:off x="1854142" y="1155814"/>
        <a:ext cx="29175" cy="29175"/>
      </dsp:txXfrm>
    </dsp:sp>
    <dsp:sp modelId="{C19992E2-2677-4508-A3E9-5CEEE3F9793C}">
      <dsp:nvSpPr>
        <dsp:cNvPr id="0" name=""/>
        <dsp:cNvSpPr/>
      </dsp:nvSpPr>
      <dsp:spPr>
        <a:xfrm>
          <a:off x="2105637" y="1044545"/>
          <a:ext cx="2260629" cy="592268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60%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from Media Spend</a:t>
          </a:r>
        </a:p>
      </dsp:txBody>
      <dsp:txXfrm>
        <a:off x="2122984" y="1061892"/>
        <a:ext cx="2225935" cy="557574"/>
      </dsp:txXfrm>
    </dsp:sp>
    <dsp:sp modelId="{13C58173-F10E-4844-AD4A-9F46C33AAC71}">
      <dsp:nvSpPr>
        <dsp:cNvPr id="0" name=""/>
        <dsp:cNvSpPr/>
      </dsp:nvSpPr>
      <dsp:spPr>
        <a:xfrm>
          <a:off x="4366267" y="1314030"/>
          <a:ext cx="473814" cy="53297"/>
        </a:xfrm>
        <a:custGeom>
          <a:avLst/>
          <a:gdLst/>
          <a:ahLst/>
          <a:cxnLst/>
          <a:rect l="0" t="0" r="0" b="0"/>
          <a:pathLst>
            <a:path>
              <a:moveTo>
                <a:pt x="0" y="26648"/>
              </a:moveTo>
              <a:lnTo>
                <a:pt x="473814" y="266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>
            <a:solidFill>
              <a:schemeClr val="tx1"/>
            </a:solidFill>
          </a:endParaRPr>
        </a:p>
      </dsp:txBody>
      <dsp:txXfrm>
        <a:off x="4591330" y="1328834"/>
        <a:ext cx="23690" cy="23690"/>
      </dsp:txXfrm>
    </dsp:sp>
    <dsp:sp modelId="{82BA12DF-4454-4BA3-9008-7D3B60BB13AE}">
      <dsp:nvSpPr>
        <dsp:cNvPr id="0" name=""/>
        <dsp:cNvSpPr/>
      </dsp:nvSpPr>
      <dsp:spPr>
        <a:xfrm>
          <a:off x="4840082" y="1044545"/>
          <a:ext cx="1184537" cy="592268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[f] 912K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chemeClr val="tx1"/>
              </a:solidFill>
            </a:rPr>
            <a:t> ADULT doses</a:t>
          </a:r>
        </a:p>
      </dsp:txBody>
      <dsp:txXfrm>
        <a:off x="4857429" y="1061892"/>
        <a:ext cx="1149843" cy="557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AF5442F-E23D-46C9-ACE3-9C99D2A98A6C}">
      <dsp:nvSpPr>
        <dsp:cNvPr id="0" name=""/>
        <dsp:cNvSpPr/>
      </dsp:nvSpPr>
      <dsp:spPr>
        <a:xfrm>
          <a:off x="3817" y="137566"/>
          <a:ext cx="2121484" cy="937716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ysClr val="windowText" lastClr="000000"/>
              </a:solidFill>
            </a:rPr>
            <a:t>[e] 765K / [c] 608K =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ysClr val="windowText" lastClr="000000"/>
              </a:solidFill>
            </a:rPr>
            <a:t>[g] 1.26 or </a:t>
          </a:r>
          <a:r>
            <a:rPr lang="en-US" sz="1400" b="1" kern="1200">
              <a:solidFill>
                <a:srgbClr val="C00000"/>
              </a:solidFill>
            </a:rPr>
            <a:t>26%</a:t>
          </a:r>
        </a:p>
      </dsp:txBody>
      <dsp:txXfrm>
        <a:off x="31282" y="165031"/>
        <a:ext cx="2066554" cy="882786"/>
      </dsp:txXfrm>
    </dsp:sp>
    <dsp:sp modelId="{312A2537-F645-4F16-94A6-8F979B8554D9}">
      <dsp:nvSpPr>
        <dsp:cNvPr id="0" name=""/>
        <dsp:cNvSpPr/>
      </dsp:nvSpPr>
      <dsp:spPr>
        <a:xfrm>
          <a:off x="2228638" y="478286"/>
          <a:ext cx="219075" cy="256276"/>
        </a:xfrm>
        <a:prstGeom prst="rightArrow">
          <a:avLst>
            <a:gd name="adj1" fmla="val 60000"/>
            <a:gd name="adj2" fmla="val 50000"/>
          </a:avLst>
        </a:prstGeom>
        <a:noFill/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>
        <a:off x="2228638" y="529541"/>
        <a:ext cx="153353" cy="153766"/>
      </dsp:txXfrm>
    </dsp:sp>
    <dsp:sp modelId="{666A1985-F752-4E4A-8EBB-C15B4DA219B2}">
      <dsp:nvSpPr>
        <dsp:cNvPr id="0" name=""/>
        <dsp:cNvSpPr/>
      </dsp:nvSpPr>
      <dsp:spPr>
        <a:xfrm>
          <a:off x="2538650" y="492376"/>
          <a:ext cx="562134" cy="228097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solidFill>
                <a:schemeClr val="tx1"/>
              </a:solidFill>
            </a:rPr>
            <a:t>TO</a:t>
          </a:r>
        </a:p>
      </dsp:txBody>
      <dsp:txXfrm>
        <a:off x="2545331" y="499057"/>
        <a:ext cx="548772" cy="214735"/>
      </dsp:txXfrm>
    </dsp:sp>
    <dsp:sp modelId="{FC483C28-81CA-43D7-990C-AFE2661DCB37}">
      <dsp:nvSpPr>
        <dsp:cNvPr id="0" name=""/>
        <dsp:cNvSpPr/>
      </dsp:nvSpPr>
      <dsp:spPr>
        <a:xfrm>
          <a:off x="3204122" y="478286"/>
          <a:ext cx="219075" cy="256276"/>
        </a:xfrm>
        <a:prstGeom prst="rightArrow">
          <a:avLst>
            <a:gd name="adj1" fmla="val 60000"/>
            <a:gd name="adj2" fmla="val 50000"/>
          </a:avLst>
        </a:prstGeom>
        <a:noFill/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>
        <a:off x="3204122" y="529541"/>
        <a:ext cx="153353" cy="153766"/>
      </dsp:txXfrm>
    </dsp:sp>
    <dsp:sp modelId="{C9BFB804-E655-42FE-8A21-F5BB4EC6602A}">
      <dsp:nvSpPr>
        <dsp:cNvPr id="0" name=""/>
        <dsp:cNvSpPr/>
      </dsp:nvSpPr>
      <dsp:spPr>
        <a:xfrm>
          <a:off x="3514134" y="171968"/>
          <a:ext cx="2270072" cy="868913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ysClr val="windowText" lastClr="000000"/>
              </a:solidFill>
            </a:rPr>
            <a:t>[e] 912K / [c] 608K =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ysClr val="windowText" lastClr="000000"/>
              </a:solidFill>
            </a:rPr>
            <a:t>[h] 1.5 or </a:t>
          </a:r>
          <a:r>
            <a:rPr lang="en-US" sz="1400" b="1" kern="1200">
              <a:solidFill>
                <a:srgbClr val="C00000"/>
              </a:solidFill>
            </a:rPr>
            <a:t>50%</a:t>
          </a:r>
          <a:endParaRPr lang="en-US" sz="1400" kern="1200"/>
        </a:p>
      </dsp:txBody>
      <dsp:txXfrm>
        <a:off x="3539584" y="197418"/>
        <a:ext cx="2219172" cy="818013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AF5442F-E23D-46C9-ACE3-9C99D2A98A6C}">
      <dsp:nvSpPr>
        <dsp:cNvPr id="0" name=""/>
        <dsp:cNvSpPr/>
      </dsp:nvSpPr>
      <dsp:spPr>
        <a:xfrm>
          <a:off x="3817" y="0"/>
          <a:ext cx="2121484" cy="1219200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ysClr val="windowText" lastClr="000000"/>
              </a:solidFill>
            </a:rPr>
            <a:t>[b] 761K * [g] 1.26 =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solidFill>
                <a:srgbClr val="C00000"/>
              </a:solidFill>
            </a:rPr>
            <a:t>959 K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solidFill>
                <a:schemeClr val="tx1"/>
              </a:solidFill>
            </a:rPr>
            <a:t>Total G9 Incr. Doses</a:t>
          </a:r>
        </a:p>
      </dsp:txBody>
      <dsp:txXfrm>
        <a:off x="39526" y="35709"/>
        <a:ext cx="2050066" cy="1147782"/>
      </dsp:txXfrm>
    </dsp:sp>
    <dsp:sp modelId="{312A2537-F645-4F16-94A6-8F979B8554D9}">
      <dsp:nvSpPr>
        <dsp:cNvPr id="0" name=""/>
        <dsp:cNvSpPr/>
      </dsp:nvSpPr>
      <dsp:spPr>
        <a:xfrm>
          <a:off x="2228638" y="481461"/>
          <a:ext cx="219075" cy="256276"/>
        </a:xfrm>
        <a:prstGeom prst="rightArrow">
          <a:avLst>
            <a:gd name="adj1" fmla="val 60000"/>
            <a:gd name="adj2" fmla="val 50000"/>
          </a:avLst>
        </a:prstGeom>
        <a:noFill/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>
        <a:off x="2228638" y="532716"/>
        <a:ext cx="153353" cy="153766"/>
      </dsp:txXfrm>
    </dsp:sp>
    <dsp:sp modelId="{666A1985-F752-4E4A-8EBB-C15B4DA219B2}">
      <dsp:nvSpPr>
        <dsp:cNvPr id="0" name=""/>
        <dsp:cNvSpPr/>
      </dsp:nvSpPr>
      <dsp:spPr>
        <a:xfrm>
          <a:off x="2538650" y="494954"/>
          <a:ext cx="562134" cy="229291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solidFill>
                <a:schemeClr val="tx1"/>
              </a:solidFill>
            </a:rPr>
            <a:t>TO</a:t>
          </a:r>
        </a:p>
      </dsp:txBody>
      <dsp:txXfrm>
        <a:off x="2545366" y="501670"/>
        <a:ext cx="548702" cy="215859"/>
      </dsp:txXfrm>
    </dsp:sp>
    <dsp:sp modelId="{FC483C28-81CA-43D7-990C-AFE2661DCB37}">
      <dsp:nvSpPr>
        <dsp:cNvPr id="0" name=""/>
        <dsp:cNvSpPr/>
      </dsp:nvSpPr>
      <dsp:spPr>
        <a:xfrm>
          <a:off x="3204122" y="481461"/>
          <a:ext cx="219075" cy="256276"/>
        </a:xfrm>
        <a:prstGeom prst="rightArrow">
          <a:avLst>
            <a:gd name="adj1" fmla="val 60000"/>
            <a:gd name="adj2" fmla="val 50000"/>
          </a:avLst>
        </a:prstGeom>
        <a:noFill/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>
        <a:off x="3204122" y="532716"/>
        <a:ext cx="153353" cy="153766"/>
      </dsp:txXfrm>
    </dsp:sp>
    <dsp:sp modelId="{C9BFB804-E655-42FE-8A21-F5BB4EC6602A}">
      <dsp:nvSpPr>
        <dsp:cNvPr id="0" name=""/>
        <dsp:cNvSpPr/>
      </dsp:nvSpPr>
      <dsp:spPr>
        <a:xfrm>
          <a:off x="3514134" y="44728"/>
          <a:ext cx="2270072" cy="1129743"/>
        </a:xfrm>
        <a:prstGeom prst="roundRect">
          <a:avLst>
            <a:gd name="adj" fmla="val 10000"/>
          </a:avLst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>
              <a:solidFill>
                <a:sysClr val="windowText" lastClr="000000"/>
              </a:solidFill>
            </a:rPr>
            <a:t>[b] 761K * [h] 1.50 =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solidFill>
                <a:srgbClr val="C00000"/>
              </a:solidFill>
            </a:rPr>
            <a:t>1,141 K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solidFill>
                <a:schemeClr val="tx1"/>
              </a:solidFill>
            </a:rPr>
            <a:t>Total G9 Incr. Doses</a:t>
          </a:r>
          <a:endParaRPr lang="en-US" sz="1400" kern="1200"/>
        </a:p>
      </dsp:txBody>
      <dsp:txXfrm>
        <a:off x="3547223" y="77817"/>
        <a:ext cx="2203894" cy="10635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46</xdr:row>
      <xdr:rowOff>126999</xdr:rowOff>
    </xdr:from>
    <xdr:to>
      <xdr:col>17</xdr:col>
      <xdr:colOff>190500</xdr:colOff>
      <xdr:row>68</xdr:row>
      <xdr:rowOff>42334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6BF2D1-9544-D22E-8396-78D9B1D53A40}"/>
            </a:ext>
          </a:extLst>
        </xdr:cNvPr>
        <xdr:cNvSpPr/>
      </xdr:nvSpPr>
      <xdr:spPr>
        <a:xfrm>
          <a:off x="6011333" y="12382499"/>
          <a:ext cx="10477500" cy="44026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Adult - Populate the scenarios results in </a:t>
          </a:r>
          <a:br>
            <a:rPr lang="en-US" sz="2000"/>
          </a:br>
          <a:r>
            <a:rPr lang="en-US" sz="2000"/>
            <a:t>1. One</a:t>
          </a:r>
          <a:r>
            <a:rPr lang="en-US" sz="2000" baseline="0"/>
            <a:t> ppt with </a:t>
          </a:r>
          <a:r>
            <a:rPr lang="en-US" sz="2000"/>
            <a:t>Incr. Doses (Add constraints</a:t>
          </a:r>
          <a:r>
            <a:rPr lang="en-US" sz="2000" baseline="0"/>
            <a:t> slide)</a:t>
          </a:r>
        </a:p>
        <a:p>
          <a:pPr algn="l"/>
          <a:r>
            <a:rPr lang="en-US" sz="2000" baseline="0"/>
            <a:t>1.a) Discuss forecast and what to expect doses?</a:t>
          </a:r>
        </a:p>
        <a:p>
          <a:pPr algn="l"/>
          <a:r>
            <a:rPr lang="en-US" sz="2000" baseline="0"/>
            <a:t>1.b) Explain scenarios - 5  with constraints</a:t>
          </a:r>
          <a:br>
            <a:rPr lang="en-US" sz="2000" baseline="0"/>
          </a:br>
          <a:r>
            <a:rPr lang="en-US" sz="2000" baseline="0"/>
            <a:t>1.c) Produce incr. doses (total doses and adult doses lines)  and ROI projectionwith range (1 - 1.25)</a:t>
          </a:r>
          <a:br>
            <a:rPr lang="en-US" sz="2000" baseline="0"/>
          </a:br>
          <a:r>
            <a:rPr lang="en-US" sz="2000" baseline="0"/>
            <a:t>1.d) All the scenarios details (Add adult doses row)</a:t>
          </a:r>
          <a:br>
            <a:rPr lang="en-US" sz="2000" baseline="0"/>
          </a:br>
          <a:r>
            <a:rPr lang="en-US" sz="2000" baseline="0"/>
            <a:t>1.e) Split into HCC and HCP &amp; HCC Pharmacy - doses vol and 2024 forecast (deno - D76) for each scenarios.</a:t>
          </a:r>
          <a:br>
            <a:rPr lang="en-US" sz="2000"/>
          </a:br>
          <a:r>
            <a:rPr lang="en-US" sz="2000"/>
            <a:t>2. Another</a:t>
          </a:r>
          <a:r>
            <a:rPr lang="en-US" sz="2000" baseline="0"/>
            <a:t> presentation with Incr. Rev - </a:t>
          </a:r>
          <a:r>
            <a:rPr lang="en-US" sz="2000" b="1" baseline="0"/>
            <a:t>1.c, 1.d and 1.e slide</a:t>
          </a:r>
          <a:br>
            <a:rPr lang="en-US" sz="2000" baseline="0"/>
          </a:br>
          <a:br>
            <a:rPr lang="en-US" sz="2000" baseline="0"/>
          </a:br>
          <a:r>
            <a:rPr lang="en-US" sz="2000" baseline="0"/>
            <a:t>Adol - Change the deck the into Incr. Doses - tables 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82550</xdr:rowOff>
    </xdr:from>
    <xdr:to>
      <xdr:col>7</xdr:col>
      <xdr:colOff>552450</xdr:colOff>
      <xdr:row>8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559C73-C556-2F0D-2FCD-2CF669FD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136524</xdr:colOff>
      <xdr:row>11</xdr:row>
      <xdr:rowOff>114300</xdr:rowOff>
    </xdr:from>
    <xdr:to>
      <xdr:col>9</xdr:col>
      <xdr:colOff>355600</xdr:colOff>
      <xdr:row>22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9BFE44A-223F-D60C-A09D-3F0BEB8E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323850</xdr:colOff>
      <xdr:row>25</xdr:row>
      <xdr:rowOff>57150</xdr:rowOff>
    </xdr:from>
    <xdr:to>
      <xdr:col>9</xdr:col>
      <xdr:colOff>292100</xdr:colOff>
      <xdr:row>31</xdr:row>
      <xdr:rowOff>127000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7E2FDC7-A66D-486D-A81C-BCA59E7E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0</xdr:col>
      <xdr:colOff>247650</xdr:colOff>
      <xdr:row>33</xdr:row>
      <xdr:rowOff>146050</xdr:rowOff>
    </xdr:from>
    <xdr:to>
      <xdr:col>9</xdr:col>
      <xdr:colOff>215900</xdr:colOff>
      <xdr:row>40</xdr:row>
      <xdr:rowOff>31750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957E07F-CE3C-4F90-B99A-E2A1F59F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0</xdr:col>
      <xdr:colOff>247650</xdr:colOff>
      <xdr:row>46</xdr:row>
      <xdr:rowOff>6350</xdr:rowOff>
    </xdr:from>
    <xdr:to>
      <xdr:col>9</xdr:col>
      <xdr:colOff>457200</xdr:colOff>
      <xdr:row>59</xdr:row>
      <xdr:rowOff>139700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AF21F3F-B0FC-20B0-583B-D3F96D5AA420}"/>
            </a:ext>
          </a:extLst>
        </xdr:cNvPr>
        <xdr:cNvSpPr txBox="1"/>
      </xdr:nvSpPr>
      <xdr:spPr>
        <a:xfrm>
          <a:off x="247650" y="8731250"/>
          <a:ext cx="6032500" cy="2527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>
              <a:solidFill>
                <a:sysClr val="windowText" lastClr="000000"/>
              </a:solidFill>
            </a:rPr>
            <a:t>Estimating Media Contributions</a:t>
          </a:r>
        </a:p>
        <a:p>
          <a:endParaRPr lang="en-US" sz="1400" b="1" u="none">
            <a:solidFill>
              <a:sysClr val="windowText" lastClr="000000"/>
            </a:solidFill>
          </a:endParaRPr>
        </a:p>
        <a:p>
          <a:r>
            <a:rPr lang="en-US" sz="1400" b="1" u="none">
              <a:solidFill>
                <a:sysClr val="windowText" lastClr="000000"/>
              </a:solidFill>
            </a:rPr>
            <a:t>2022:</a:t>
          </a:r>
          <a:r>
            <a:rPr lang="en-US" sz="1400" b="1" u="none" baseline="0">
              <a:solidFill>
                <a:sysClr val="windowText" lastClr="000000"/>
              </a:solidFill>
            </a:rPr>
            <a:t> </a:t>
          </a:r>
          <a:r>
            <a:rPr lang="en-US" sz="1400" b="0" u="none" baseline="0">
              <a:solidFill>
                <a:sysClr val="windowText" lastClr="000000"/>
              </a:solidFill>
            </a:rPr>
            <a:t> [a] 880K Incr. TOTAL doses  from Media Spend </a:t>
          </a:r>
        </a:p>
        <a:p>
          <a:r>
            <a:rPr lang="en-US" sz="1400" b="0" u="none" baseline="0">
              <a:solidFill>
                <a:sysClr val="windowText" lastClr="000000"/>
              </a:solidFill>
            </a:rPr>
            <a:t>                 ==&gt;  [b] 704K Incr. ADULT doses from Media Spend (~80% assumption)</a:t>
          </a:r>
        </a:p>
        <a:p>
          <a:r>
            <a:rPr lang="en-US" sz="1400" b="0" u="none" baseline="0">
              <a:solidFill>
                <a:sysClr val="windowText" lastClr="000000"/>
              </a:solidFill>
            </a:rPr>
            <a:t>             </a:t>
          </a:r>
        </a:p>
        <a:p>
          <a:r>
            <a:rPr lang="en-US" sz="1400" b="0" u="none" baseline="0">
              <a:solidFill>
                <a:sysClr val="windowText" lastClr="000000"/>
              </a:solidFill>
            </a:rPr>
            <a:t>            Approximate ADULT Actual doses --&gt; [c] 1,181K</a:t>
          </a:r>
        </a:p>
        <a:p>
          <a:r>
            <a:rPr lang="en-US" sz="1400" b="0" u="none" baseline="0">
              <a:solidFill>
                <a:sysClr val="windowText" lastClr="000000"/>
              </a:solidFill>
            </a:rPr>
            <a:t>            ==&gt; </a:t>
          </a:r>
          <a:r>
            <a:rPr lang="en-US" sz="1400" b="0" u="none" baseline="0">
              <a:solidFill>
                <a:srgbClr val="C00000"/>
              </a:solidFill>
            </a:rPr>
            <a:t>% Contribution from Media Spend </a:t>
          </a:r>
          <a:r>
            <a:rPr lang="en-US" sz="1400" b="0" u="none" baseline="0">
              <a:solidFill>
                <a:sysClr val="windowText" lastClr="000000"/>
              </a:solidFill>
            </a:rPr>
            <a:t>= [b] / [c] = [d] </a:t>
          </a:r>
          <a:r>
            <a:rPr lang="en-US" sz="1400" b="0" u="none" baseline="0">
              <a:solidFill>
                <a:srgbClr val="C00000"/>
              </a:solidFill>
            </a:rPr>
            <a:t>60%</a:t>
          </a:r>
        </a:p>
        <a:p>
          <a:endParaRPr lang="en-US" sz="1400" b="0" u="none" baseline="0">
            <a:solidFill>
              <a:sysClr val="windowText" lastClr="000000"/>
            </a:solidFill>
          </a:endParaRPr>
        </a:p>
        <a:p>
          <a:r>
            <a:rPr lang="en-US" sz="1400" b="0" u="none" baseline="0">
              <a:solidFill>
                <a:sysClr val="windowText" lastClr="000000"/>
              </a:solidFill>
            </a:rPr>
            <a:t>As 2024  is 2+ years from launch the base business from other factors excluding adult promotional spends will grow. Hence, we approximately anticipate </a:t>
          </a:r>
          <a:r>
            <a:rPr lang="en-US" sz="1400" b="1" u="none" baseline="0">
              <a:solidFill>
                <a:srgbClr val="C00000"/>
              </a:solidFill>
            </a:rPr>
            <a:t>about 50% of incremental ADULT doses from media spend.</a:t>
          </a:r>
        </a:p>
        <a:p>
          <a:endParaRPr lang="en-US" sz="1400" b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67</xdr:row>
      <xdr:rowOff>31750</xdr:rowOff>
    </xdr:from>
    <xdr:to>
      <xdr:col>4</xdr:col>
      <xdr:colOff>38100</xdr:colOff>
      <xdr:row>82</xdr:row>
      <xdr:rowOff>31750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A4F45F3-FB4C-4E53-3989-C42F7AFE5652}"/>
            </a:ext>
          </a:extLst>
        </xdr:cNvPr>
        <xdr:cNvSpPr txBox="1"/>
      </xdr:nvSpPr>
      <xdr:spPr>
        <a:xfrm>
          <a:off x="0" y="12807950"/>
          <a:ext cx="2813050" cy="27622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Of this, about 7% to 9% comes from price increase. </a:t>
          </a:r>
        </a:p>
        <a:p>
          <a:r>
            <a:rPr lang="en-US" sz="1100"/>
            <a:t>Hence, approximate</a:t>
          </a:r>
          <a:r>
            <a:rPr lang="en-US" sz="1100" baseline="0"/>
            <a:t> ROI improvement ratio is about 1.21 to 1.23 or say, </a:t>
          </a:r>
          <a:r>
            <a:rPr lang="en-US" sz="1100" b="1" baseline="0">
              <a:solidFill>
                <a:sysClr val="windowText" lastClr="000000"/>
              </a:solidFill>
            </a:rPr>
            <a:t>~20% </a:t>
          </a:r>
        </a:p>
        <a:p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0">
              <a:solidFill>
                <a:sysClr val="windowText" lastClr="000000"/>
              </a:solidFill>
            </a:rPr>
            <a:t>From 2022 to</a:t>
          </a:r>
          <a:r>
            <a:rPr lang="en-US" sz="1100" b="0" baseline="0">
              <a:solidFill>
                <a:sysClr val="windowText" lastClr="000000"/>
              </a:solidFill>
            </a:rPr>
            <a:t> 2024 (2 years) we assume an expected </a:t>
          </a:r>
          <a:r>
            <a:rPr lang="en-US" sz="1100" b="0" baseline="0">
              <a:solidFill>
                <a:srgbClr val="C00000"/>
              </a:solidFill>
            </a:rPr>
            <a:t>ROI improvement due to dose change to be </a:t>
          </a:r>
          <a:r>
            <a:rPr lang="en-US" sz="1100" b="1" u="sng" baseline="0">
              <a:solidFill>
                <a:srgbClr val="C00000"/>
              </a:solidFill>
            </a:rPr>
            <a:t>about 25% </a:t>
          </a:r>
        </a:p>
        <a:p>
          <a:endParaRPr lang="en-US" sz="1100" b="0" baseline="0">
            <a:solidFill>
              <a:sysClr val="windowText" lastClr="000000"/>
            </a:solidFill>
          </a:endParaRPr>
        </a:p>
        <a:p>
          <a:r>
            <a:rPr lang="en-US" sz="1100" b="0" baseline="0">
              <a:solidFill>
                <a:sysClr val="windowText" lastClr="000000"/>
              </a:solidFill>
            </a:rPr>
            <a:t>Note: COVID situation has improved now hence ROI improvement will be more difficult than from 2021 to 2022)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9C1AD4F-FEA0-47AE-AE95-121467BED1B6}">
  <we:reference id="e849ddb8-6bbd-4833-bd4b-59030099d63e" version="1.0.0.0" store="EXCatalog" storeType="EXCatalog"/>
  <we:alternateReferences>
    <we:reference id="WA200000113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A631-17DB-4EB6-B3DD-9672B026E297}">
  <sheetPr>
    <tabColor theme="8"/>
  </sheetPr>
  <dimension ref="B1:Q22"/>
  <sheetViews>
    <sheetView showGridLines="0" tabSelected="1" topLeftCell="A4" zoomScale="80" zoomScaleNormal="80" workbookViewId="0">
      <selection activeCell="H15" sqref="H15"/>
    </sheetView>
  </sheetViews>
  <sheetFormatPr defaultColWidth="9.140625" defaultRowHeight="15" x14ac:dyDescent="0.25"/>
  <cols>
    <col min="1" max="1" width="2.7109375" customWidth="1"/>
    <col min="2" max="2" width="23.140625" customWidth="1"/>
    <col min="3" max="3" width="24.140625" style="2" bestFit="1" customWidth="1"/>
    <col min="4" max="4" width="21.42578125" style="2" bestFit="1" customWidth="1"/>
    <col min="5" max="5" width="14.85546875" bestFit="1" customWidth="1"/>
    <col min="6" max="6" width="16" bestFit="1" customWidth="1"/>
    <col min="7" max="7" width="12" bestFit="1" customWidth="1"/>
    <col min="8" max="8" width="14.85546875" bestFit="1" customWidth="1"/>
    <col min="9" max="9" width="13.7109375" customWidth="1"/>
    <col min="10" max="10" width="9.5703125" customWidth="1"/>
    <col min="11" max="11" width="20.5703125" customWidth="1"/>
    <col min="12" max="12" width="11.7109375" bestFit="1" customWidth="1"/>
    <col min="13" max="13" width="13.5703125" customWidth="1"/>
    <col min="14" max="14" width="2.140625" customWidth="1"/>
    <col min="15" max="15" width="12" customWidth="1"/>
    <col min="16" max="16" width="10" bestFit="1" customWidth="1"/>
    <col min="17" max="17" width="13.42578125" customWidth="1"/>
  </cols>
  <sheetData>
    <row r="1" spans="2:17" ht="45.75" customHeight="1" thickBot="1" x14ac:dyDescent="0.3">
      <c r="C1" s="3" t="s">
        <v>18</v>
      </c>
      <c r="D1" s="3" t="s">
        <v>15</v>
      </c>
    </row>
    <row r="2" spans="2:17" ht="25.5" x14ac:dyDescent="0.25">
      <c r="B2" s="4" t="s">
        <v>0</v>
      </c>
      <c r="C2" s="8" t="s">
        <v>11</v>
      </c>
      <c r="D2" s="9" t="s">
        <v>17</v>
      </c>
      <c r="E2" s="10" t="s">
        <v>14</v>
      </c>
      <c r="F2" s="11" t="s">
        <v>16</v>
      </c>
      <c r="H2" s="103" t="s">
        <v>40</v>
      </c>
      <c r="I2" s="103" t="s">
        <v>41</v>
      </c>
      <c r="J2" s="95" t="s">
        <v>27</v>
      </c>
      <c r="K2" s="92" t="s">
        <v>0</v>
      </c>
      <c r="L2" s="38" t="s">
        <v>22</v>
      </c>
      <c r="M2" s="89" t="s">
        <v>23</v>
      </c>
      <c r="N2" s="39"/>
      <c r="O2" s="91" t="s">
        <v>24</v>
      </c>
      <c r="P2" s="38" t="s">
        <v>31</v>
      </c>
      <c r="Q2" s="90" t="s">
        <v>26</v>
      </c>
    </row>
    <row r="3" spans="2:17" ht="23.25" x14ac:dyDescent="0.25">
      <c r="B3" s="5" t="s">
        <v>1</v>
      </c>
      <c r="C3" s="99">
        <v>1000000</v>
      </c>
      <c r="D3" s="99">
        <v>1700000</v>
      </c>
      <c r="E3" s="16">
        <v>7500000</v>
      </c>
      <c r="F3" s="100">
        <v>10300000</v>
      </c>
      <c r="G3" s="84"/>
      <c r="H3" s="16">
        <v>1000000</v>
      </c>
      <c r="I3" s="16">
        <v>1700000</v>
      </c>
      <c r="J3" s="86">
        <f>M3/L3</f>
        <v>4.2777777777777777</v>
      </c>
      <c r="K3" s="42" t="s">
        <v>1</v>
      </c>
      <c r="L3" s="43">
        <v>1.8</v>
      </c>
      <c r="M3" s="44">
        <v>7.7</v>
      </c>
      <c r="N3" s="39"/>
      <c r="O3" s="45">
        <v>1.2</v>
      </c>
      <c r="P3" s="46">
        <v>-0.3</v>
      </c>
      <c r="Q3" s="47">
        <v>5.9</v>
      </c>
    </row>
    <row r="4" spans="2:17" ht="23.25" x14ac:dyDescent="0.25">
      <c r="B4" s="5" t="s">
        <v>2</v>
      </c>
      <c r="C4" s="16">
        <v>6698876</v>
      </c>
      <c r="D4" s="16">
        <v>6698876</v>
      </c>
      <c r="E4" s="16">
        <v>8750000</v>
      </c>
      <c r="F4" s="100">
        <v>12000000</v>
      </c>
      <c r="G4" s="84"/>
      <c r="H4" s="16">
        <v>5400000</v>
      </c>
      <c r="I4" s="16">
        <v>7000000</v>
      </c>
      <c r="J4" s="86">
        <f t="shared" ref="J4:J11" si="0">M4/L4</f>
        <v>11.814814814814813</v>
      </c>
      <c r="K4" s="42" t="s">
        <v>2</v>
      </c>
      <c r="L4" s="97">
        <v>5.4</v>
      </c>
      <c r="M4" s="49">
        <v>63.8</v>
      </c>
      <c r="N4" s="39"/>
      <c r="O4" s="97">
        <v>7</v>
      </c>
      <c r="P4" s="51">
        <v>0.3</v>
      </c>
      <c r="Q4" s="52">
        <v>75.599999999999994</v>
      </c>
    </row>
    <row r="5" spans="2:17" ht="23.25" x14ac:dyDescent="0.25">
      <c r="B5" s="5" t="s">
        <v>3</v>
      </c>
      <c r="C5" s="99">
        <v>1599500</v>
      </c>
      <c r="D5" s="99">
        <f>1599500+350000</f>
        <v>1949500</v>
      </c>
      <c r="E5" s="16">
        <v>6500000</v>
      </c>
      <c r="F5" s="100">
        <v>15000000</v>
      </c>
      <c r="G5" s="84"/>
      <c r="H5" s="104">
        <v>1599500</v>
      </c>
      <c r="I5" s="104">
        <v>1949500</v>
      </c>
      <c r="J5" s="86">
        <f t="shared" si="0"/>
        <v>8.4736842105263168</v>
      </c>
      <c r="K5" s="42" t="s">
        <v>3</v>
      </c>
      <c r="L5" s="48">
        <v>1.9</v>
      </c>
      <c r="M5" s="49">
        <v>16.100000000000001</v>
      </c>
      <c r="N5" s="39"/>
      <c r="O5" s="50">
        <v>1.6</v>
      </c>
      <c r="P5" s="53">
        <v>-0.17</v>
      </c>
      <c r="Q5" s="52">
        <v>14.4</v>
      </c>
    </row>
    <row r="6" spans="2:17" ht="23.25" x14ac:dyDescent="0.25">
      <c r="B6" s="88" t="s">
        <v>4</v>
      </c>
      <c r="C6" s="16">
        <v>1000000</v>
      </c>
      <c r="D6" s="16">
        <v>1500000</v>
      </c>
      <c r="E6" s="16">
        <v>3500000</v>
      </c>
      <c r="F6" s="100">
        <v>6000000</v>
      </c>
      <c r="G6" s="98" t="s">
        <v>37</v>
      </c>
      <c r="H6" s="16">
        <v>500000</v>
      </c>
      <c r="I6" s="16">
        <v>1200000</v>
      </c>
      <c r="J6" s="86">
        <f t="shared" si="0"/>
        <v>8.5</v>
      </c>
      <c r="K6" s="42" t="s">
        <v>4</v>
      </c>
      <c r="L6" s="48">
        <v>0.2</v>
      </c>
      <c r="M6" s="49">
        <v>1.7</v>
      </c>
      <c r="N6" s="39"/>
      <c r="O6" s="50">
        <v>0.2</v>
      </c>
      <c r="P6" s="51">
        <v>0.3</v>
      </c>
      <c r="Q6" s="52">
        <v>2</v>
      </c>
    </row>
    <row r="7" spans="2:17" ht="23.25" x14ac:dyDescent="0.25">
      <c r="B7" s="87" t="s">
        <v>5</v>
      </c>
      <c r="C7" s="16">
        <v>6463714</v>
      </c>
      <c r="D7" s="16">
        <v>6463714</v>
      </c>
      <c r="E7" s="16">
        <v>12070113</v>
      </c>
      <c r="F7" s="100">
        <v>16991986</v>
      </c>
      <c r="G7" s="84"/>
      <c r="H7" s="104">
        <v>6463714</v>
      </c>
      <c r="I7" s="104">
        <v>6463714</v>
      </c>
      <c r="J7" s="86">
        <f t="shared" si="0"/>
        <v>5.274193548387097</v>
      </c>
      <c r="K7" s="42" t="s">
        <v>5</v>
      </c>
      <c r="L7" s="48">
        <v>6.2</v>
      </c>
      <c r="M7" s="49">
        <v>32.700000000000003</v>
      </c>
      <c r="N7" s="39"/>
      <c r="O7" s="50">
        <v>4.3</v>
      </c>
      <c r="P7" s="53">
        <v>-0.3</v>
      </c>
      <c r="Q7" s="52">
        <v>25.5</v>
      </c>
    </row>
    <row r="8" spans="2:17" ht="23.25" x14ac:dyDescent="0.25">
      <c r="B8" s="88" t="s">
        <v>6</v>
      </c>
      <c r="C8" s="99">
        <v>1500000</v>
      </c>
      <c r="D8" s="16">
        <v>1750000</v>
      </c>
      <c r="E8" s="16">
        <v>3500000</v>
      </c>
      <c r="F8" s="100">
        <v>7000000</v>
      </c>
      <c r="G8" s="84"/>
      <c r="H8" s="16">
        <v>1500000</v>
      </c>
      <c r="I8" s="16">
        <v>2100000</v>
      </c>
      <c r="J8" s="86">
        <f t="shared" si="0"/>
        <v>14.6875</v>
      </c>
      <c r="K8" s="42" t="s">
        <v>6</v>
      </c>
      <c r="L8" s="48">
        <v>1.6</v>
      </c>
      <c r="M8" s="49">
        <v>23.5</v>
      </c>
      <c r="N8" s="39"/>
      <c r="O8" s="97">
        <v>2.1</v>
      </c>
      <c r="P8" s="51">
        <v>0.3</v>
      </c>
      <c r="Q8" s="52">
        <v>28.6</v>
      </c>
    </row>
    <row r="9" spans="2:17" ht="23.25" x14ac:dyDescent="0.25">
      <c r="B9" s="88" t="s">
        <v>7</v>
      </c>
      <c r="C9" s="16">
        <v>260000</v>
      </c>
      <c r="D9" s="16">
        <v>260000</v>
      </c>
      <c r="E9" s="99">
        <v>300000</v>
      </c>
      <c r="F9" s="99">
        <v>390000</v>
      </c>
      <c r="G9" s="84"/>
      <c r="H9" s="16">
        <v>300000</v>
      </c>
      <c r="I9" s="16">
        <v>390000</v>
      </c>
      <c r="J9" s="86">
        <f t="shared" si="0"/>
        <v>98.333333333333343</v>
      </c>
      <c r="K9" s="42" t="s">
        <v>7</v>
      </c>
      <c r="L9" s="48">
        <v>0.3</v>
      </c>
      <c r="M9" s="49">
        <v>29.5</v>
      </c>
      <c r="N9" s="39"/>
      <c r="O9" s="50">
        <v>0.4</v>
      </c>
      <c r="P9" s="51">
        <v>0.3</v>
      </c>
      <c r="Q9" s="52">
        <v>35.5</v>
      </c>
    </row>
    <row r="10" spans="2:17" ht="23.25" x14ac:dyDescent="0.25">
      <c r="B10" s="5" t="s">
        <v>8</v>
      </c>
      <c r="C10" s="16">
        <v>1500000</v>
      </c>
      <c r="D10" s="16">
        <v>1700000</v>
      </c>
      <c r="E10" s="16">
        <v>2200000</v>
      </c>
      <c r="F10" s="100">
        <v>4800000</v>
      </c>
      <c r="G10" s="84"/>
      <c r="H10" s="16">
        <v>1400000</v>
      </c>
      <c r="I10" s="16">
        <v>1900000</v>
      </c>
      <c r="J10" s="86">
        <f t="shared" si="0"/>
        <v>11.357142857142858</v>
      </c>
      <c r="K10" s="42" t="s">
        <v>8</v>
      </c>
      <c r="L10" s="97">
        <v>1.4</v>
      </c>
      <c r="M10" s="49">
        <v>15.9</v>
      </c>
      <c r="N10" s="39"/>
      <c r="O10" s="97">
        <v>1.9</v>
      </c>
      <c r="P10" s="51">
        <v>0.3</v>
      </c>
      <c r="Q10" s="52">
        <v>18.7</v>
      </c>
    </row>
    <row r="11" spans="2:17" ht="40.5" customHeight="1" thickBot="1" x14ac:dyDescent="0.3">
      <c r="B11" s="6" t="s">
        <v>9</v>
      </c>
      <c r="C11" s="99">
        <v>14861790</v>
      </c>
      <c r="D11" s="99">
        <v>14861790</v>
      </c>
      <c r="E11" s="23">
        <v>26728066</v>
      </c>
      <c r="F11" s="96">
        <v>37627064</v>
      </c>
      <c r="G11" s="85"/>
      <c r="H11" s="104">
        <v>14861790</v>
      </c>
      <c r="I11" s="104">
        <v>14861790</v>
      </c>
      <c r="J11" s="86">
        <f t="shared" si="0"/>
        <v>4.2444444444444445</v>
      </c>
      <c r="K11" s="83" t="s">
        <v>9</v>
      </c>
      <c r="L11" s="55">
        <v>13.5</v>
      </c>
      <c r="M11" s="56">
        <v>57.3</v>
      </c>
      <c r="N11" s="39"/>
      <c r="O11" s="57">
        <v>13.5</v>
      </c>
      <c r="P11" s="58">
        <v>0</v>
      </c>
      <c r="Q11" s="59">
        <v>57.3</v>
      </c>
    </row>
    <row r="12" spans="2:17" ht="27" thickTop="1" thickBot="1" x14ac:dyDescent="0.3">
      <c r="B12" s="7" t="s">
        <v>10</v>
      </c>
      <c r="C12" s="101">
        <f>SUM(C3:C11)</f>
        <v>34883880</v>
      </c>
      <c r="D12" s="101">
        <f>SUM(D3:D11)</f>
        <v>36883880</v>
      </c>
      <c r="E12" s="101">
        <f>SUM(E3:E11)</f>
        <v>71048179</v>
      </c>
      <c r="F12" s="102">
        <f>SUM(F3:F11)</f>
        <v>110109050</v>
      </c>
      <c r="G12" s="117">
        <v>32280505.600000001</v>
      </c>
      <c r="H12" s="105">
        <f>SUM(H3:H11)</f>
        <v>33025004</v>
      </c>
      <c r="I12" s="105">
        <f>SUM(I3:I11)</f>
        <v>37565004</v>
      </c>
      <c r="K12" s="32" t="s">
        <v>10</v>
      </c>
      <c r="L12" s="33">
        <v>32.299999999999997</v>
      </c>
      <c r="M12" s="34">
        <v>248.4</v>
      </c>
      <c r="N12" s="31"/>
      <c r="O12" s="35">
        <v>32.299999999999997</v>
      </c>
      <c r="P12" s="36">
        <v>0</v>
      </c>
      <c r="Q12" s="37">
        <v>263.5</v>
      </c>
    </row>
    <row r="13" spans="2:17" ht="38.25" x14ac:dyDescent="0.25">
      <c r="E13">
        <f>H12/$G$12</f>
        <v>1.0230634057974606</v>
      </c>
      <c r="G13">
        <f>H13/G12</f>
        <v>1.1152241679882486</v>
      </c>
      <c r="H13" s="105">
        <v>36000000</v>
      </c>
      <c r="I13" s="118">
        <v>33000000</v>
      </c>
      <c r="K13" s="77" t="s">
        <v>32</v>
      </c>
      <c r="L13" s="78"/>
      <c r="M13" s="79"/>
      <c r="N13" s="31"/>
      <c r="O13" s="80"/>
      <c r="P13" s="81"/>
      <c r="Q13" s="82" t="s">
        <v>33</v>
      </c>
    </row>
    <row r="14" spans="2:17" x14ac:dyDescent="0.25">
      <c r="B14" t="s">
        <v>44</v>
      </c>
      <c r="E14">
        <f>H14/G12</f>
        <v>1.2391379644313874</v>
      </c>
      <c r="F14" s="1"/>
      <c r="G14">
        <f>I14/G12</f>
        <v>1.1771810662098179</v>
      </c>
      <c r="H14" s="105">
        <v>40000000</v>
      </c>
      <c r="I14" s="105">
        <v>38000000</v>
      </c>
    </row>
    <row r="15" spans="2:17" x14ac:dyDescent="0.25">
      <c r="H15" s="106"/>
      <c r="I15" s="30" t="s">
        <v>42</v>
      </c>
    </row>
    <row r="16" spans="2:17" x14ac:dyDescent="0.25">
      <c r="G16">
        <f>H16/G12</f>
        <v>1.0532672697666792</v>
      </c>
      <c r="H16" s="147">
        <v>34000000</v>
      </c>
    </row>
    <row r="18" spans="2:11" x14ac:dyDescent="0.25">
      <c r="B18" t="s">
        <v>34</v>
      </c>
      <c r="K18">
        <f>C3/(L3*10000000)</f>
        <v>5.5555555555555552E-2</v>
      </c>
    </row>
    <row r="19" spans="2:11" x14ac:dyDescent="0.25">
      <c r="B19" t="s">
        <v>35</v>
      </c>
      <c r="E19" s="1">
        <v>32300000</v>
      </c>
    </row>
    <row r="20" spans="2:11" x14ac:dyDescent="0.25">
      <c r="E20" s="1">
        <f>E12/E19</f>
        <v>2.1996340247678017</v>
      </c>
    </row>
    <row r="21" spans="2:11" x14ac:dyDescent="0.25">
      <c r="B21" t="s">
        <v>38</v>
      </c>
    </row>
    <row r="22" spans="2:11" x14ac:dyDescent="0.25">
      <c r="B22" t="s">
        <v>39</v>
      </c>
      <c r="E22">
        <f>F12/E19</f>
        <v>3.4089489164086686</v>
      </c>
    </row>
  </sheetData>
  <pageMargins left="0.7" right="0.7" top="0.75" bottom="0.75" header="0.3" footer="0.3"/>
  <pageSetup orientation="portrait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CBA5-CD72-4262-A971-CB540353FC46}">
  <sheetPr>
    <tabColor theme="7"/>
  </sheetPr>
  <dimension ref="B1:X80"/>
  <sheetViews>
    <sheetView showGridLines="0" topLeftCell="A25" zoomScale="90" zoomScaleNormal="90" workbookViewId="0">
      <selection activeCell="L26" sqref="L26"/>
    </sheetView>
  </sheetViews>
  <sheetFormatPr defaultRowHeight="15" x14ac:dyDescent="0.25"/>
  <cols>
    <col min="1" max="1" width="3.28515625" customWidth="1"/>
    <col min="2" max="2" width="20.28515625" customWidth="1"/>
    <col min="3" max="3" width="24.140625" bestFit="1" customWidth="1"/>
    <col min="4" max="4" width="20.28515625" customWidth="1"/>
    <col min="5" max="5" width="16.28515625" customWidth="1"/>
    <col min="6" max="6" width="17.7109375" style="12" bestFit="1" customWidth="1"/>
    <col min="7" max="7" width="14.85546875" bestFit="1" customWidth="1"/>
    <col min="8" max="9" width="12" bestFit="1" customWidth="1"/>
    <col min="10" max="10" width="11" bestFit="1" customWidth="1"/>
    <col min="11" max="11" width="17.7109375" customWidth="1"/>
    <col min="12" max="12" width="14.5703125" customWidth="1"/>
    <col min="13" max="13" width="13.5703125" customWidth="1"/>
    <col min="14" max="14" width="11.140625" bestFit="1" customWidth="1"/>
    <col min="15" max="15" width="12.7109375" bestFit="1" customWidth="1"/>
    <col min="16" max="16" width="13.140625" bestFit="1" customWidth="1"/>
    <col min="18" max="18" width="21.42578125" customWidth="1"/>
    <col min="19" max="19" width="12.7109375" bestFit="1" customWidth="1"/>
    <col min="20" max="20" width="13.140625" bestFit="1" customWidth="1"/>
    <col min="22" max="22" width="23" customWidth="1"/>
    <col min="23" max="23" width="15.5703125" bestFit="1" customWidth="1"/>
    <col min="24" max="24" width="13.140625" bestFit="1" customWidth="1"/>
  </cols>
  <sheetData>
    <row r="1" spans="2:16" ht="30.95" customHeight="1" thickBot="1" x14ac:dyDescent="0.4">
      <c r="C1" s="3" t="s">
        <v>18</v>
      </c>
      <c r="D1" s="3" t="s">
        <v>15</v>
      </c>
      <c r="K1" s="67"/>
      <c r="L1" s="68" t="s">
        <v>20</v>
      </c>
      <c r="M1" s="69"/>
      <c r="N1" s="70" t="s">
        <v>21</v>
      </c>
      <c r="O1" s="71"/>
      <c r="P1" s="72"/>
    </row>
    <row r="2" spans="2:16" ht="25.5" customHeight="1" x14ac:dyDescent="0.25">
      <c r="B2" s="4" t="s">
        <v>0</v>
      </c>
      <c r="C2" s="8" t="s">
        <v>11</v>
      </c>
      <c r="D2" s="9" t="s">
        <v>17</v>
      </c>
      <c r="E2" s="10" t="s">
        <v>14</v>
      </c>
      <c r="F2" s="11" t="s">
        <v>16</v>
      </c>
      <c r="H2" s="103" t="s">
        <v>40</v>
      </c>
      <c r="I2" s="103" t="s">
        <v>41</v>
      </c>
      <c r="J2" s="107" t="s">
        <v>27</v>
      </c>
      <c r="K2" s="38" t="s">
        <v>0</v>
      </c>
      <c r="L2" s="38" t="s">
        <v>22</v>
      </c>
      <c r="M2" s="89" t="s">
        <v>23</v>
      </c>
      <c r="N2" s="40" t="s">
        <v>24</v>
      </c>
      <c r="O2" s="38" t="s">
        <v>25</v>
      </c>
      <c r="P2" s="41" t="s">
        <v>26</v>
      </c>
    </row>
    <row r="3" spans="2:16" ht="15" customHeight="1" x14ac:dyDescent="0.25">
      <c r="B3" s="13" t="s">
        <v>12</v>
      </c>
      <c r="C3" s="16">
        <v>1000000</v>
      </c>
      <c r="D3" s="16">
        <v>1100000</v>
      </c>
      <c r="E3" s="17">
        <v>6500000</v>
      </c>
      <c r="F3" s="18">
        <v>11700000</v>
      </c>
      <c r="G3" s="114">
        <v>1134710</v>
      </c>
      <c r="H3" s="108">
        <v>900000</v>
      </c>
      <c r="I3" s="108">
        <v>1100000</v>
      </c>
      <c r="J3" s="86">
        <f t="shared" ref="J3:J12" si="0">M3/L3</f>
        <v>1.5454545454545452</v>
      </c>
      <c r="K3" s="42" t="s">
        <v>12</v>
      </c>
      <c r="L3" s="43">
        <v>1.1000000000000001</v>
      </c>
      <c r="M3" s="44">
        <v>1.7</v>
      </c>
      <c r="N3" s="45">
        <v>0.8</v>
      </c>
      <c r="O3" s="46">
        <v>-0.3</v>
      </c>
      <c r="P3" s="47">
        <v>1.3</v>
      </c>
    </row>
    <row r="4" spans="2:16" x14ac:dyDescent="0.25">
      <c r="B4" s="13" t="s">
        <v>2</v>
      </c>
      <c r="C4" s="16">
        <f>14450000+515000</f>
        <v>14965000</v>
      </c>
      <c r="D4" s="16">
        <v>16665000</v>
      </c>
      <c r="E4" s="17">
        <v>21000000</v>
      </c>
      <c r="F4" s="19">
        <v>28000000</v>
      </c>
      <c r="G4" s="115">
        <v>10503728.719999999</v>
      </c>
      <c r="H4" s="108">
        <v>10500000</v>
      </c>
      <c r="I4" s="109">
        <v>16665000</v>
      </c>
      <c r="J4" s="86">
        <f t="shared" si="0"/>
        <v>6.1999999999999993</v>
      </c>
      <c r="K4" s="42" t="s">
        <v>2</v>
      </c>
      <c r="L4" s="48">
        <v>10.5</v>
      </c>
      <c r="M4" s="49">
        <v>65.099999999999994</v>
      </c>
      <c r="N4" s="50">
        <v>13.7</v>
      </c>
      <c r="O4" s="51">
        <v>0.3</v>
      </c>
      <c r="P4" s="52">
        <v>79.5</v>
      </c>
    </row>
    <row r="5" spans="2:16" x14ac:dyDescent="0.25">
      <c r="B5" s="73" t="s">
        <v>3</v>
      </c>
      <c r="C5" s="16">
        <v>1300000</v>
      </c>
      <c r="D5" s="16">
        <v>1300000</v>
      </c>
      <c r="E5" s="17">
        <v>7000000</v>
      </c>
      <c r="F5" s="18">
        <v>13500000</v>
      </c>
      <c r="G5" s="115">
        <v>1751000</v>
      </c>
      <c r="H5" s="108">
        <v>1800000</v>
      </c>
      <c r="I5" s="112">
        <v>2200000</v>
      </c>
      <c r="J5" s="86">
        <f t="shared" si="0"/>
        <v>3</v>
      </c>
      <c r="K5" s="42" t="s">
        <v>3</v>
      </c>
      <c r="L5" s="48">
        <v>1.8</v>
      </c>
      <c r="M5" s="49">
        <v>5.4</v>
      </c>
      <c r="N5" s="50">
        <v>2.2000000000000002</v>
      </c>
      <c r="O5" s="51">
        <v>0.26</v>
      </c>
      <c r="P5" s="52">
        <v>6.2</v>
      </c>
    </row>
    <row r="6" spans="2:16" ht="17.25" customHeight="1" x14ac:dyDescent="0.25">
      <c r="B6" s="13" t="s">
        <v>4</v>
      </c>
      <c r="C6" s="16">
        <v>1500000</v>
      </c>
      <c r="D6" s="16">
        <v>1500000</v>
      </c>
      <c r="E6" s="17">
        <v>3500000</v>
      </c>
      <c r="F6" s="18">
        <v>6000000</v>
      </c>
      <c r="G6" s="115">
        <v>1111779.04</v>
      </c>
      <c r="H6" s="108">
        <v>1100000</v>
      </c>
      <c r="I6" s="109">
        <v>1500000</v>
      </c>
      <c r="J6" s="86">
        <f t="shared" si="0"/>
        <v>4.4545454545454541</v>
      </c>
      <c r="K6" s="42" t="s">
        <v>4</v>
      </c>
      <c r="L6" s="48">
        <v>1.1000000000000001</v>
      </c>
      <c r="M6" s="49">
        <v>4.9000000000000004</v>
      </c>
      <c r="N6" s="50">
        <v>1.4</v>
      </c>
      <c r="O6" s="51">
        <v>0.3</v>
      </c>
      <c r="P6" s="52">
        <v>5.8</v>
      </c>
    </row>
    <row r="7" spans="2:16" ht="25.5" x14ac:dyDescent="0.25">
      <c r="B7" s="73" t="s">
        <v>5</v>
      </c>
      <c r="C7" s="16">
        <v>13218452.16</v>
      </c>
      <c r="D7" s="16">
        <v>13218452.16</v>
      </c>
      <c r="E7" s="17">
        <v>27304858</v>
      </c>
      <c r="F7" s="18">
        <v>41359920</v>
      </c>
      <c r="G7" s="115">
        <v>13418576</v>
      </c>
      <c r="H7" s="108">
        <v>9400000</v>
      </c>
      <c r="I7" s="111">
        <v>13218452.16</v>
      </c>
      <c r="J7" s="86">
        <f t="shared" si="0"/>
        <v>1.7014925373134329</v>
      </c>
      <c r="K7" s="42" t="s">
        <v>5</v>
      </c>
      <c r="L7" s="48">
        <v>13.4</v>
      </c>
      <c r="M7" s="49">
        <v>22.8</v>
      </c>
      <c r="N7" s="50">
        <v>9.4</v>
      </c>
      <c r="O7" s="53">
        <v>-0.3</v>
      </c>
      <c r="P7" s="52">
        <v>17.7</v>
      </c>
    </row>
    <row r="8" spans="2:16" x14ac:dyDescent="0.25">
      <c r="B8" s="13" t="s">
        <v>6</v>
      </c>
      <c r="C8" s="16">
        <v>3000000</v>
      </c>
      <c r="D8" s="16">
        <v>4000000</v>
      </c>
      <c r="E8" s="17">
        <v>5000000</v>
      </c>
      <c r="F8" s="18">
        <v>10000000</v>
      </c>
      <c r="G8" s="115">
        <v>2859426.82</v>
      </c>
      <c r="H8" s="108">
        <v>2900000</v>
      </c>
      <c r="I8" s="109">
        <v>4000000</v>
      </c>
      <c r="J8" s="86">
        <f t="shared" si="0"/>
        <v>5.931034482758621</v>
      </c>
      <c r="K8" s="42" t="s">
        <v>6</v>
      </c>
      <c r="L8" s="48">
        <v>2.9</v>
      </c>
      <c r="M8" s="49">
        <v>17.2</v>
      </c>
      <c r="N8" s="50">
        <v>3.7</v>
      </c>
      <c r="O8" s="51">
        <v>0.3</v>
      </c>
      <c r="P8" s="52">
        <v>20.100000000000001</v>
      </c>
    </row>
    <row r="9" spans="2:16" x14ac:dyDescent="0.25">
      <c r="B9" s="13" t="s">
        <v>7</v>
      </c>
      <c r="C9" s="16">
        <v>150000</v>
      </c>
      <c r="D9" s="16">
        <v>150000</v>
      </c>
      <c r="E9" s="17">
        <v>200000</v>
      </c>
      <c r="F9" s="18">
        <v>240000</v>
      </c>
      <c r="G9" s="115">
        <v>50000</v>
      </c>
      <c r="H9" s="108">
        <v>100000</v>
      </c>
      <c r="I9" s="109">
        <v>150000</v>
      </c>
      <c r="J9" s="86">
        <f t="shared" si="0"/>
        <v>68</v>
      </c>
      <c r="K9" s="42" t="s">
        <v>7</v>
      </c>
      <c r="L9" s="48">
        <v>0.1</v>
      </c>
      <c r="M9" s="49">
        <v>6.8</v>
      </c>
      <c r="N9" s="50">
        <v>0.1</v>
      </c>
      <c r="O9" s="51">
        <v>0.3</v>
      </c>
      <c r="P9" s="52">
        <v>8.1999999999999993</v>
      </c>
    </row>
    <row r="10" spans="2:16" x14ac:dyDescent="0.25">
      <c r="B10" s="13" t="s">
        <v>8</v>
      </c>
      <c r="C10" s="16">
        <v>500000</v>
      </c>
      <c r="D10" s="16">
        <v>1500000</v>
      </c>
      <c r="E10" s="17">
        <v>2200000</v>
      </c>
      <c r="F10" s="18">
        <v>4800000</v>
      </c>
      <c r="G10" s="115">
        <v>923975</v>
      </c>
      <c r="H10" s="109">
        <v>500000</v>
      </c>
      <c r="I10" s="109">
        <v>1500000</v>
      </c>
      <c r="J10" s="86">
        <f t="shared" si="0"/>
        <v>6.6666666666666661</v>
      </c>
      <c r="K10" s="42" t="s">
        <v>19</v>
      </c>
      <c r="L10" s="48">
        <v>0.9</v>
      </c>
      <c r="M10" s="49">
        <v>6</v>
      </c>
      <c r="N10" s="50">
        <v>1.2</v>
      </c>
      <c r="O10" s="51">
        <v>0.3</v>
      </c>
      <c r="P10" s="52">
        <v>6.7</v>
      </c>
    </row>
    <row r="11" spans="2:16" ht="46.5" customHeight="1" x14ac:dyDescent="0.25">
      <c r="B11" s="14" t="s">
        <v>9</v>
      </c>
      <c r="C11" s="20">
        <v>28089210.840000004</v>
      </c>
      <c r="D11" s="16">
        <v>28089210.840000004</v>
      </c>
      <c r="E11" s="17">
        <v>53783542</v>
      </c>
      <c r="F11" s="21">
        <v>81623530</v>
      </c>
      <c r="G11" s="115">
        <v>25810928.600000001</v>
      </c>
      <c r="H11" s="109">
        <v>28089210.840000004</v>
      </c>
      <c r="I11" s="109">
        <v>28089210.840000004</v>
      </c>
      <c r="J11" s="86">
        <f t="shared" si="0"/>
        <v>1.4767441860465116</v>
      </c>
      <c r="K11" s="54" t="s">
        <v>9</v>
      </c>
      <c r="L11" s="55">
        <v>25.8</v>
      </c>
      <c r="M11" s="56">
        <v>38.1</v>
      </c>
      <c r="N11" s="57">
        <v>25.8</v>
      </c>
      <c r="O11" s="58">
        <v>0</v>
      </c>
      <c r="P11" s="59">
        <v>38.1</v>
      </c>
    </row>
    <row r="12" spans="2:16" ht="15.75" thickBot="1" x14ac:dyDescent="0.3">
      <c r="B12" s="74" t="s">
        <v>13</v>
      </c>
      <c r="C12" s="22">
        <v>2950000</v>
      </c>
      <c r="D12" s="23">
        <v>4500000</v>
      </c>
      <c r="E12" s="24">
        <v>6000000</v>
      </c>
      <c r="F12" s="25">
        <v>8000000</v>
      </c>
      <c r="G12" s="115">
        <v>2411968</v>
      </c>
      <c r="H12" s="108">
        <v>2400000</v>
      </c>
      <c r="I12" s="111">
        <v>4500000</v>
      </c>
      <c r="J12" s="86">
        <f t="shared" si="0"/>
        <v>1.7083333333333333</v>
      </c>
      <c r="K12" s="60" t="s">
        <v>13</v>
      </c>
      <c r="L12" s="48">
        <v>2.4</v>
      </c>
      <c r="M12" s="49">
        <v>4.0999999999999996</v>
      </c>
      <c r="N12" s="50">
        <v>1.7</v>
      </c>
      <c r="O12" s="53">
        <v>-0.3</v>
      </c>
      <c r="P12" s="52">
        <v>3.1</v>
      </c>
    </row>
    <row r="13" spans="2:16" ht="33.75" customHeight="1" thickTop="1" thickBot="1" x14ac:dyDescent="0.3">
      <c r="B13" s="15" t="s">
        <v>10</v>
      </c>
      <c r="C13" s="26">
        <f t="shared" ref="C13:I13" si="1">SUM(C3:C12)</f>
        <v>66672663</v>
      </c>
      <c r="D13" s="27">
        <f t="shared" si="1"/>
        <v>72022663</v>
      </c>
      <c r="E13" s="28">
        <f t="shared" si="1"/>
        <v>132488400</v>
      </c>
      <c r="F13" s="29">
        <f t="shared" si="1"/>
        <v>205223450</v>
      </c>
      <c r="G13" s="116">
        <f t="shared" si="1"/>
        <v>59976092.18</v>
      </c>
      <c r="H13" s="110">
        <f t="shared" si="1"/>
        <v>57689210.840000004</v>
      </c>
      <c r="I13" s="110">
        <f t="shared" si="1"/>
        <v>72922663</v>
      </c>
      <c r="K13" s="61" t="s">
        <v>10</v>
      </c>
      <c r="L13" s="62">
        <v>60</v>
      </c>
      <c r="M13" s="63">
        <v>172</v>
      </c>
      <c r="N13" s="64">
        <v>60</v>
      </c>
      <c r="O13" s="65">
        <v>0</v>
      </c>
      <c r="P13" s="66">
        <v>186.7</v>
      </c>
    </row>
    <row r="14" spans="2:16" x14ac:dyDescent="0.25">
      <c r="G14" s="30"/>
      <c r="H14" s="30"/>
    </row>
    <row r="15" spans="2:16" x14ac:dyDescent="0.25">
      <c r="L15" s="94"/>
      <c r="M15" s="94"/>
    </row>
    <row r="16" spans="2:16" x14ac:dyDescent="0.25">
      <c r="B16" t="s">
        <v>36</v>
      </c>
      <c r="D16" s="75">
        <v>60000000</v>
      </c>
      <c r="F16" s="93"/>
      <c r="G16" s="30"/>
      <c r="H16" s="106"/>
      <c r="I16" s="30" t="s">
        <v>42</v>
      </c>
      <c r="M16" s="94"/>
    </row>
    <row r="17" spans="2:24" x14ac:dyDescent="0.25">
      <c r="B17" s="113" t="s">
        <v>28</v>
      </c>
      <c r="C17" s="113"/>
      <c r="D17" s="76">
        <f>E13/D16</f>
        <v>2.2081400000000002</v>
      </c>
      <c r="G17">
        <f>G18/$G$13</f>
        <v>1.0670918640034677</v>
      </c>
      <c r="H17">
        <f>H18/$G$13</f>
        <v>1.1504584158787385</v>
      </c>
      <c r="K17" s="94"/>
    </row>
    <row r="18" spans="2:24" x14ac:dyDescent="0.25">
      <c r="B18" s="113" t="s">
        <v>29</v>
      </c>
      <c r="C18" s="113"/>
      <c r="D18" s="76">
        <f>F13/D16</f>
        <v>3.4203908333333333</v>
      </c>
      <c r="G18" s="30">
        <v>64000000</v>
      </c>
      <c r="H18" s="30">
        <v>69000000</v>
      </c>
      <c r="K18" s="94"/>
    </row>
    <row r="19" spans="2:24" x14ac:dyDescent="0.25">
      <c r="F19"/>
      <c r="K19" s="94"/>
    </row>
    <row r="20" spans="2:24" x14ac:dyDescent="0.25">
      <c r="B20" t="s">
        <v>43</v>
      </c>
      <c r="D20">
        <f>64/60</f>
        <v>1.0666666666666667</v>
      </c>
      <c r="F20"/>
      <c r="K20" s="94"/>
    </row>
    <row r="21" spans="2:24" x14ac:dyDescent="0.25">
      <c r="B21" t="s">
        <v>30</v>
      </c>
      <c r="F21"/>
      <c r="K21" s="94"/>
    </row>
    <row r="22" spans="2:24" x14ac:dyDescent="0.25">
      <c r="F22"/>
      <c r="K22" s="94"/>
    </row>
    <row r="23" spans="2:24" x14ac:dyDescent="0.25">
      <c r="F23"/>
      <c r="K23" s="94"/>
    </row>
    <row r="24" spans="2:24" x14ac:dyDescent="0.25">
      <c r="F24"/>
      <c r="K24" s="94"/>
    </row>
    <row r="25" spans="2:24" x14ac:dyDescent="0.25">
      <c r="C25">
        <v>59976092.18</v>
      </c>
      <c r="F25"/>
      <c r="K25" s="94"/>
    </row>
    <row r="26" spans="2:24" x14ac:dyDescent="0.25">
      <c r="B26" s="120">
        <v>66922663</v>
      </c>
      <c r="C26" s="121">
        <f>B26-515000</f>
        <v>66407663</v>
      </c>
      <c r="D26" s="94">
        <f>C26/$C$25</f>
        <v>1.1072355764810018</v>
      </c>
      <c r="F26" s="120"/>
      <c r="G26" s="121">
        <f>C26+5000000</f>
        <v>71407663</v>
      </c>
      <c r="H26" s="94">
        <f>G26/$C$25</f>
        <v>1.1906021283562727</v>
      </c>
      <c r="J26" s="120"/>
      <c r="K26" s="121">
        <f>G26</f>
        <v>71407663</v>
      </c>
      <c r="L26" s="94">
        <f>K26/$C$25</f>
        <v>1.1906021283562727</v>
      </c>
      <c r="N26" s="120"/>
      <c r="O26" s="121">
        <f>C26+15000000</f>
        <v>81407663</v>
      </c>
      <c r="P26" s="94">
        <f>O26/$C$25</f>
        <v>1.3573352321068144</v>
      </c>
      <c r="R26" s="120"/>
      <c r="S26" s="121">
        <v>90000000</v>
      </c>
      <c r="T26" s="94">
        <f>S26/$C$25</f>
        <v>1.5005979337548765</v>
      </c>
      <c r="V26" s="120"/>
      <c r="W26" s="121">
        <v>120000000</v>
      </c>
      <c r="X26" s="94">
        <f>W26/$C$25</f>
        <v>2.0007972450065017</v>
      </c>
    </row>
    <row r="27" spans="2:24" ht="15.75" thickBot="1" x14ac:dyDescent="0.3">
      <c r="B27" s="122" t="s">
        <v>46</v>
      </c>
      <c r="F27" s="122" t="s">
        <v>47</v>
      </c>
      <c r="J27" s="122" t="s">
        <v>48</v>
      </c>
      <c r="N27" s="122" t="s">
        <v>51</v>
      </c>
      <c r="R27" s="122" t="s">
        <v>52</v>
      </c>
      <c r="V27" s="122" t="s">
        <v>54</v>
      </c>
    </row>
    <row r="28" spans="2:24" ht="25.5" x14ac:dyDescent="0.25">
      <c r="B28" s="4" t="s">
        <v>0</v>
      </c>
      <c r="C28" s="119" t="s">
        <v>45</v>
      </c>
      <c r="D28" s="119" t="s">
        <v>41</v>
      </c>
      <c r="F28" s="4" t="s">
        <v>0</v>
      </c>
      <c r="G28" s="119" t="s">
        <v>45</v>
      </c>
      <c r="H28" s="119" t="s">
        <v>49</v>
      </c>
      <c r="J28" s="4" t="s">
        <v>0</v>
      </c>
      <c r="K28" s="119" t="s">
        <v>45</v>
      </c>
      <c r="L28" s="119" t="s">
        <v>50</v>
      </c>
      <c r="N28" s="4" t="s">
        <v>0</v>
      </c>
      <c r="O28" s="119" t="s">
        <v>45</v>
      </c>
      <c r="P28" s="119" t="s">
        <v>50</v>
      </c>
      <c r="R28" s="4" t="s">
        <v>0</v>
      </c>
      <c r="S28" s="119" t="s">
        <v>45</v>
      </c>
      <c r="T28" s="119" t="s">
        <v>53</v>
      </c>
      <c r="V28" s="4" t="s">
        <v>0</v>
      </c>
      <c r="W28" s="119" t="s">
        <v>45</v>
      </c>
      <c r="X28" s="119" t="s">
        <v>53</v>
      </c>
    </row>
    <row r="29" spans="2:24" ht="25.5" x14ac:dyDescent="0.25">
      <c r="B29" s="13" t="s">
        <v>12</v>
      </c>
      <c r="C29" s="108">
        <v>900000</v>
      </c>
      <c r="D29" s="108">
        <v>1100000</v>
      </c>
      <c r="F29" s="13" t="s">
        <v>12</v>
      </c>
      <c r="G29" s="108">
        <v>900000</v>
      </c>
      <c r="H29" s="108">
        <v>1100000</v>
      </c>
      <c r="J29" s="13" t="s">
        <v>12</v>
      </c>
      <c r="K29" s="108">
        <v>900000</v>
      </c>
      <c r="L29" s="108">
        <v>6500000</v>
      </c>
      <c r="N29" s="13" t="s">
        <v>12</v>
      </c>
      <c r="O29" s="108">
        <v>900000</v>
      </c>
      <c r="P29" s="108">
        <v>6500000</v>
      </c>
      <c r="R29" s="13" t="s">
        <v>12</v>
      </c>
      <c r="S29" s="108">
        <v>900000</v>
      </c>
      <c r="T29" s="108">
        <v>11700000</v>
      </c>
      <c r="V29" s="13" t="s">
        <v>12</v>
      </c>
      <c r="W29" s="108">
        <v>900000</v>
      </c>
      <c r="X29" s="108">
        <v>11700000</v>
      </c>
    </row>
    <row r="30" spans="2:24" x14ac:dyDescent="0.25">
      <c r="B30" s="13" t="s">
        <v>2</v>
      </c>
      <c r="C30" s="108">
        <v>10500000</v>
      </c>
      <c r="D30" s="109">
        <v>16665000</v>
      </c>
      <c r="F30" s="13" t="s">
        <v>2</v>
      </c>
      <c r="G30" s="108">
        <v>10500000</v>
      </c>
      <c r="H30" s="109">
        <v>16665000</v>
      </c>
      <c r="J30" s="13" t="s">
        <v>2</v>
      </c>
      <c r="K30" s="108">
        <v>10500000</v>
      </c>
      <c r="L30" s="109">
        <v>21000000</v>
      </c>
      <c r="N30" s="13" t="s">
        <v>2</v>
      </c>
      <c r="O30" s="108">
        <v>10500000</v>
      </c>
      <c r="P30" s="109">
        <v>21000000</v>
      </c>
      <c r="R30" s="13" t="s">
        <v>2</v>
      </c>
      <c r="S30" s="108">
        <v>10500000</v>
      </c>
      <c r="T30" s="109">
        <v>28000000</v>
      </c>
      <c r="V30" s="13" t="s">
        <v>2</v>
      </c>
      <c r="W30" s="108">
        <v>10500000</v>
      </c>
      <c r="X30" s="109">
        <v>28000000</v>
      </c>
    </row>
    <row r="31" spans="2:24" ht="25.5" x14ac:dyDescent="0.25">
      <c r="B31" s="73" t="s">
        <v>3</v>
      </c>
      <c r="C31" s="108">
        <v>1800000</v>
      </c>
      <c r="D31" s="112">
        <v>2200000</v>
      </c>
      <c r="F31" s="73" t="s">
        <v>3</v>
      </c>
      <c r="G31" s="108">
        <v>1800000</v>
      </c>
      <c r="H31" s="112">
        <v>2200000</v>
      </c>
      <c r="J31" s="73" t="s">
        <v>3</v>
      </c>
      <c r="K31" s="108">
        <v>1800000</v>
      </c>
      <c r="L31" s="112">
        <v>7000000</v>
      </c>
      <c r="N31" s="73" t="s">
        <v>3</v>
      </c>
      <c r="O31" s="108">
        <v>1800000</v>
      </c>
      <c r="P31" s="112">
        <v>7000000</v>
      </c>
      <c r="R31" s="73" t="s">
        <v>3</v>
      </c>
      <c r="S31" s="108">
        <v>1800000</v>
      </c>
      <c r="T31" s="112">
        <v>13500000</v>
      </c>
      <c r="V31" s="73" t="s">
        <v>3</v>
      </c>
      <c r="W31" s="108">
        <v>1800000</v>
      </c>
      <c r="X31" s="112">
        <v>13500000</v>
      </c>
    </row>
    <row r="32" spans="2:24" ht="25.5" x14ac:dyDescent="0.25">
      <c r="B32" s="13" t="s">
        <v>4</v>
      </c>
      <c r="C32" s="108">
        <v>1100000</v>
      </c>
      <c r="D32" s="109">
        <v>1500000</v>
      </c>
      <c r="F32" s="13" t="s">
        <v>4</v>
      </c>
      <c r="G32" s="108">
        <v>1100000</v>
      </c>
      <c r="H32" s="109">
        <v>1500000</v>
      </c>
      <c r="J32" s="13" t="s">
        <v>4</v>
      </c>
      <c r="K32" s="108">
        <v>1100000</v>
      </c>
      <c r="L32" s="109">
        <v>3500000</v>
      </c>
      <c r="N32" s="13" t="s">
        <v>4</v>
      </c>
      <c r="O32" s="108">
        <v>1100000</v>
      </c>
      <c r="P32" s="109">
        <v>3500000</v>
      </c>
      <c r="R32" s="13" t="s">
        <v>4</v>
      </c>
      <c r="S32" s="108">
        <v>1100000</v>
      </c>
      <c r="T32" s="109">
        <v>6000000</v>
      </c>
      <c r="V32" s="13" t="s">
        <v>4</v>
      </c>
      <c r="W32" s="108">
        <v>1100000</v>
      </c>
      <c r="X32" s="109">
        <v>6000000</v>
      </c>
    </row>
    <row r="33" spans="2:24" ht="38.25" x14ac:dyDescent="0.25">
      <c r="B33" s="73" t="s">
        <v>5</v>
      </c>
      <c r="C33" s="108">
        <v>8306901</v>
      </c>
      <c r="D33" s="111">
        <v>13218452.16</v>
      </c>
      <c r="F33" s="73" t="s">
        <v>5</v>
      </c>
      <c r="G33" s="108">
        <v>8306901</v>
      </c>
      <c r="H33" s="111">
        <v>13218452.16</v>
      </c>
      <c r="J33" s="73" t="s">
        <v>5</v>
      </c>
      <c r="K33" s="108">
        <v>8306901</v>
      </c>
      <c r="L33" s="111">
        <v>27304858</v>
      </c>
      <c r="N33" s="73" t="s">
        <v>5</v>
      </c>
      <c r="O33" s="108">
        <v>8306901</v>
      </c>
      <c r="P33" s="111">
        <v>27304858</v>
      </c>
      <c r="R33" s="73" t="s">
        <v>5</v>
      </c>
      <c r="S33" s="108">
        <v>8306901</v>
      </c>
      <c r="T33" s="111">
        <v>41359920</v>
      </c>
      <c r="V33" s="73" t="s">
        <v>5</v>
      </c>
      <c r="W33" s="108">
        <v>8306901</v>
      </c>
      <c r="X33" s="111">
        <v>41359920</v>
      </c>
    </row>
    <row r="34" spans="2:24" ht="25.5" x14ac:dyDescent="0.25">
      <c r="B34" s="13" t="s">
        <v>6</v>
      </c>
      <c r="C34" s="108">
        <v>2900000</v>
      </c>
      <c r="D34" s="109">
        <v>4000000</v>
      </c>
      <c r="F34" s="13" t="s">
        <v>6</v>
      </c>
      <c r="G34" s="108">
        <v>2900000</v>
      </c>
      <c r="H34" s="109">
        <v>4000000</v>
      </c>
      <c r="J34" s="13" t="s">
        <v>6</v>
      </c>
      <c r="K34" s="108">
        <v>2900000</v>
      </c>
      <c r="L34" s="109">
        <v>5000000</v>
      </c>
      <c r="N34" s="13" t="s">
        <v>6</v>
      </c>
      <c r="O34" s="108">
        <v>2900000</v>
      </c>
      <c r="P34" s="109">
        <v>5000000</v>
      </c>
      <c r="R34" s="13" t="s">
        <v>6</v>
      </c>
      <c r="S34" s="108">
        <v>2900000</v>
      </c>
      <c r="T34" s="109">
        <v>10000000</v>
      </c>
      <c r="V34" s="13" t="s">
        <v>6</v>
      </c>
      <c r="W34" s="108">
        <v>2900000</v>
      </c>
      <c r="X34" s="109">
        <v>10000000</v>
      </c>
    </row>
    <row r="35" spans="2:24" ht="25.5" x14ac:dyDescent="0.25">
      <c r="B35" s="13" t="s">
        <v>7</v>
      </c>
      <c r="C35" s="108">
        <v>100000</v>
      </c>
      <c r="D35" s="109">
        <v>150000</v>
      </c>
      <c r="F35" s="13" t="s">
        <v>7</v>
      </c>
      <c r="G35" s="108">
        <v>100000</v>
      </c>
      <c r="H35" s="109">
        <v>150000</v>
      </c>
      <c r="J35" s="13" t="s">
        <v>7</v>
      </c>
      <c r="K35" s="108">
        <v>100000</v>
      </c>
      <c r="L35" s="109">
        <v>200000</v>
      </c>
      <c r="N35" s="13" t="s">
        <v>7</v>
      </c>
      <c r="O35" s="108">
        <v>100000</v>
      </c>
      <c r="P35" s="109">
        <v>200000</v>
      </c>
      <c r="R35" s="13" t="s">
        <v>7</v>
      </c>
      <c r="S35" s="108">
        <v>100000</v>
      </c>
      <c r="T35" s="109">
        <v>240000</v>
      </c>
      <c r="V35" s="13" t="s">
        <v>7</v>
      </c>
      <c r="W35" s="108">
        <v>100000</v>
      </c>
      <c r="X35" s="109">
        <v>240000</v>
      </c>
    </row>
    <row r="36" spans="2:24" x14ac:dyDescent="0.25">
      <c r="B36" s="13" t="s">
        <v>8</v>
      </c>
      <c r="C36" s="109">
        <v>500000</v>
      </c>
      <c r="D36" s="109">
        <v>1500000</v>
      </c>
      <c r="F36" s="13" t="s">
        <v>8</v>
      </c>
      <c r="G36" s="109">
        <v>500000</v>
      </c>
      <c r="H36" s="109">
        <v>1500000</v>
      </c>
      <c r="J36" s="13" t="s">
        <v>8</v>
      </c>
      <c r="K36" s="109">
        <v>500000</v>
      </c>
      <c r="L36" s="109">
        <v>2200000</v>
      </c>
      <c r="N36" s="13" t="s">
        <v>8</v>
      </c>
      <c r="O36" s="109">
        <v>500000</v>
      </c>
      <c r="P36" s="109">
        <v>2200000</v>
      </c>
      <c r="R36" s="13" t="s">
        <v>8</v>
      </c>
      <c r="S36" s="109">
        <v>500000</v>
      </c>
      <c r="T36" s="109">
        <v>4800000</v>
      </c>
      <c r="V36" s="13" t="s">
        <v>8</v>
      </c>
      <c r="W36" s="109">
        <v>500000</v>
      </c>
      <c r="X36" s="109">
        <v>4800000</v>
      </c>
    </row>
    <row r="37" spans="2:24" ht="25.5" x14ac:dyDescent="0.25">
      <c r="B37" s="14" t="s">
        <v>9</v>
      </c>
      <c r="C37" s="109">
        <v>20273404</v>
      </c>
      <c r="D37" s="109">
        <v>28089210.840000004</v>
      </c>
      <c r="F37" s="14" t="s">
        <v>9</v>
      </c>
      <c r="G37" s="109">
        <v>20273404</v>
      </c>
      <c r="H37" s="109">
        <v>28089210.840000004</v>
      </c>
      <c r="J37" s="14" t="s">
        <v>9</v>
      </c>
      <c r="K37" s="109">
        <v>20273404</v>
      </c>
      <c r="L37" s="109">
        <v>53783542</v>
      </c>
      <c r="N37" s="14" t="s">
        <v>9</v>
      </c>
      <c r="O37" s="109">
        <v>20273404</v>
      </c>
      <c r="P37" s="109">
        <v>53783542</v>
      </c>
      <c r="R37" s="14" t="s">
        <v>9</v>
      </c>
      <c r="S37" s="109">
        <v>20273404</v>
      </c>
      <c r="T37" s="109">
        <v>81623530</v>
      </c>
      <c r="V37" s="14" t="s">
        <v>9</v>
      </c>
      <c r="W37" s="109">
        <v>20273404</v>
      </c>
      <c r="X37" s="109">
        <v>81623530</v>
      </c>
    </row>
    <row r="38" spans="2:24" ht="26.25" thickBot="1" x14ac:dyDescent="0.3">
      <c r="B38" s="74" t="s">
        <v>13</v>
      </c>
      <c r="C38" s="22">
        <v>3200000</v>
      </c>
      <c r="D38" s="22">
        <v>3200000</v>
      </c>
      <c r="F38" s="74" t="s">
        <v>13</v>
      </c>
      <c r="G38" s="22">
        <v>3200000</v>
      </c>
      <c r="H38" s="22">
        <v>3200000</v>
      </c>
      <c r="J38" s="74" t="s">
        <v>13</v>
      </c>
      <c r="K38" s="22">
        <v>3200000</v>
      </c>
      <c r="L38" s="22">
        <v>3200000</v>
      </c>
      <c r="N38" s="74" t="s">
        <v>13</v>
      </c>
      <c r="O38" s="22">
        <v>3200000</v>
      </c>
      <c r="P38" s="22">
        <v>3200000</v>
      </c>
      <c r="R38" s="74" t="s">
        <v>13</v>
      </c>
      <c r="S38" s="22">
        <v>3200000</v>
      </c>
      <c r="T38" s="22">
        <v>3200000</v>
      </c>
      <c r="V38" s="74" t="s">
        <v>13</v>
      </c>
      <c r="W38" s="22">
        <v>3200000</v>
      </c>
      <c r="X38" s="22">
        <v>3200000</v>
      </c>
    </row>
    <row r="39" spans="2:24" ht="27" thickTop="1" thickBot="1" x14ac:dyDescent="0.3">
      <c r="B39" s="15" t="s">
        <v>10</v>
      </c>
      <c r="C39" s="30">
        <f>SUM(C29:C38)</f>
        <v>49580305</v>
      </c>
      <c r="D39" s="30">
        <f>SUM(D29:D38)</f>
        <v>71622663</v>
      </c>
      <c r="F39" s="15" t="s">
        <v>10</v>
      </c>
      <c r="G39" s="30">
        <f>SUM(G29:G38)</f>
        <v>49580305</v>
      </c>
      <c r="H39" s="30">
        <f>SUM(H29:H38)</f>
        <v>71622663</v>
      </c>
      <c r="L39" s="30">
        <f>SUM(L29:L38)</f>
        <v>129688400</v>
      </c>
      <c r="P39" s="30">
        <f>SUM(P29:P38)</f>
        <v>129688400</v>
      </c>
      <c r="S39" s="30">
        <f>SUM(S29:S38)</f>
        <v>49580305</v>
      </c>
      <c r="T39" s="30">
        <f>SUM(T29:T38)</f>
        <v>200423450</v>
      </c>
      <c r="W39" s="30">
        <f>SUM(W29:W38)</f>
        <v>49580305</v>
      </c>
      <c r="X39" s="30">
        <f>SUM(X29:X38)</f>
        <v>200423450</v>
      </c>
    </row>
    <row r="40" spans="2:24" x14ac:dyDescent="0.25">
      <c r="F40"/>
    </row>
    <row r="44" spans="2:24" x14ac:dyDescent="0.25">
      <c r="C44">
        <v>59976092.18</v>
      </c>
    </row>
    <row r="45" spans="2:24" x14ac:dyDescent="0.25">
      <c r="B45" s="120"/>
      <c r="C45" s="123">
        <v>60000000</v>
      </c>
      <c r="D45" s="145"/>
    </row>
    <row r="46" spans="2:24" ht="15.75" thickBot="1" x14ac:dyDescent="0.3">
      <c r="B46" s="122" t="s">
        <v>55</v>
      </c>
    </row>
    <row r="47" spans="2:24" x14ac:dyDescent="0.25">
      <c r="B47" s="4" t="s">
        <v>0</v>
      </c>
      <c r="C47" s="119" t="s">
        <v>45</v>
      </c>
      <c r="D47" s="119" t="s">
        <v>41</v>
      </c>
    </row>
    <row r="48" spans="2:24" x14ac:dyDescent="0.25">
      <c r="B48" s="13" t="s">
        <v>12</v>
      </c>
      <c r="C48" s="108">
        <v>900000</v>
      </c>
      <c r="D48" s="108">
        <v>1100000</v>
      </c>
    </row>
    <row r="49" spans="2:5" x14ac:dyDescent="0.25">
      <c r="B49" s="13" t="s">
        <v>2</v>
      </c>
      <c r="C49" s="108">
        <v>10500000</v>
      </c>
      <c r="D49" s="109">
        <v>16665000</v>
      </c>
    </row>
    <row r="50" spans="2:5" x14ac:dyDescent="0.25">
      <c r="B50" s="73" t="s">
        <v>3</v>
      </c>
      <c r="C50" s="108">
        <v>1800000</v>
      </c>
      <c r="D50" s="112">
        <v>2200000</v>
      </c>
    </row>
    <row r="51" spans="2:5" x14ac:dyDescent="0.25">
      <c r="B51" s="13" t="s">
        <v>4</v>
      </c>
      <c r="C51" s="108">
        <v>1100000</v>
      </c>
      <c r="D51" s="109">
        <v>1500000</v>
      </c>
    </row>
    <row r="52" spans="2:5" ht="25.5" x14ac:dyDescent="0.25">
      <c r="B52" s="73" t="s">
        <v>5</v>
      </c>
      <c r="C52" s="108">
        <v>8306901</v>
      </c>
      <c r="D52" s="111">
        <v>13218452.16</v>
      </c>
    </row>
    <row r="53" spans="2:5" x14ac:dyDescent="0.25">
      <c r="B53" s="13" t="s">
        <v>6</v>
      </c>
      <c r="C53" s="108">
        <v>2900000</v>
      </c>
      <c r="D53" s="109">
        <v>4000000</v>
      </c>
    </row>
    <row r="54" spans="2:5" x14ac:dyDescent="0.25">
      <c r="B54" s="13" t="s">
        <v>7</v>
      </c>
      <c r="C54" s="108">
        <v>100000</v>
      </c>
      <c r="D54" s="109">
        <v>150000</v>
      </c>
    </row>
    <row r="55" spans="2:5" x14ac:dyDescent="0.25">
      <c r="B55" s="13" t="s">
        <v>8</v>
      </c>
      <c r="C55" s="109">
        <v>500000</v>
      </c>
      <c r="D55" s="109">
        <v>1500000</v>
      </c>
    </row>
    <row r="56" spans="2:5" x14ac:dyDescent="0.25">
      <c r="B56" s="14" t="s">
        <v>9</v>
      </c>
      <c r="C56" s="109">
        <v>20273404</v>
      </c>
      <c r="D56" s="109">
        <v>28089210.840000004</v>
      </c>
    </row>
    <row r="57" spans="2:5" ht="15.75" thickBot="1" x14ac:dyDescent="0.3">
      <c r="B57" s="74" t="s">
        <v>13</v>
      </c>
      <c r="C57" s="22">
        <v>3200000</v>
      </c>
      <c r="D57" s="22">
        <v>3200000</v>
      </c>
    </row>
    <row r="58" spans="2:5" ht="27" thickTop="1" thickBot="1" x14ac:dyDescent="0.3">
      <c r="B58" s="15" t="s">
        <v>10</v>
      </c>
      <c r="C58" s="30">
        <f>SUM(C48:C57)</f>
        <v>49580305</v>
      </c>
      <c r="D58" s="30">
        <f>SUM(D48:D57)</f>
        <v>71622663</v>
      </c>
    </row>
    <row r="61" spans="2:5" x14ac:dyDescent="0.25">
      <c r="B61">
        <v>102.1</v>
      </c>
      <c r="D61">
        <v>181</v>
      </c>
    </row>
    <row r="62" spans="2:5" x14ac:dyDescent="0.25">
      <c r="B62">
        <v>96.8</v>
      </c>
      <c r="D62" s="129">
        <v>193.90951111567446</v>
      </c>
      <c r="E62" s="137">
        <f>D62/D61</f>
        <v>1.0713232658324556</v>
      </c>
    </row>
    <row r="63" spans="2:5" x14ac:dyDescent="0.25">
      <c r="B63" s="119">
        <v>2022</v>
      </c>
    </row>
    <row r="64" spans="2:5" x14ac:dyDescent="0.25">
      <c r="B64" s="30">
        <v>198900000</v>
      </c>
      <c r="C64" s="124">
        <f>B64/226</f>
        <v>880088.49557522126</v>
      </c>
      <c r="D64" s="124">
        <f>C64*0.8</f>
        <v>704070.79646017705</v>
      </c>
    </row>
    <row r="65" spans="2:11" x14ac:dyDescent="0.25">
      <c r="B65" s="30"/>
      <c r="C65" s="124"/>
      <c r="D65" s="124"/>
    </row>
    <row r="66" spans="2:11" x14ac:dyDescent="0.25">
      <c r="B66" s="30" t="s">
        <v>63</v>
      </c>
      <c r="C66" s="124"/>
      <c r="D66" s="124"/>
    </row>
    <row r="67" spans="2:11" x14ac:dyDescent="0.25">
      <c r="B67" s="30">
        <v>267000000</v>
      </c>
      <c r="C67" s="124"/>
      <c r="D67" s="124">
        <f>B67/226</f>
        <v>1181415.9292035399</v>
      </c>
      <c r="E67" s="130">
        <f>D64/D67</f>
        <v>0.59595505617977529</v>
      </c>
    </row>
    <row r="69" spans="2:11" x14ac:dyDescent="0.25">
      <c r="B69" t="s">
        <v>56</v>
      </c>
      <c r="C69" t="s">
        <v>57</v>
      </c>
      <c r="D69" t="s">
        <v>58</v>
      </c>
      <c r="I69">
        <v>225.95</v>
      </c>
      <c r="K69">
        <f>2.2/1.6</f>
        <v>1.375</v>
      </c>
    </row>
    <row r="70" spans="2:11" x14ac:dyDescent="0.25">
      <c r="B70" s="30">
        <v>172000000</v>
      </c>
      <c r="C70" s="124">
        <f>B70/225.96</f>
        <v>761196.67197734106</v>
      </c>
      <c r="D70" s="134">
        <f>C70*0.8</f>
        <v>608957.33758187282</v>
      </c>
      <c r="F70" s="124">
        <f>B70/267</f>
        <v>644194.75655430707</v>
      </c>
      <c r="I70" s="137">
        <f>I69/D62</f>
        <v>1.1652342306469545</v>
      </c>
      <c r="K70">
        <f>8.3/6.7</f>
        <v>1.2388059701492538</v>
      </c>
    </row>
    <row r="72" spans="2:11" x14ac:dyDescent="0.25">
      <c r="B72" s="126" t="s">
        <v>61</v>
      </c>
      <c r="D72" t="s">
        <v>62</v>
      </c>
    </row>
    <row r="73" spans="2:11" x14ac:dyDescent="0.25">
      <c r="D73" s="125">
        <v>1370000</v>
      </c>
      <c r="E73" s="127">
        <f>D70/D73</f>
        <v>0.44449440699406778</v>
      </c>
      <c r="F73" s="128">
        <f>D64/D73</f>
        <v>0.51392028938699053</v>
      </c>
    </row>
    <row r="75" spans="2:11" x14ac:dyDescent="0.25">
      <c r="B75" t="s">
        <v>59</v>
      </c>
      <c r="D75" t="s">
        <v>60</v>
      </c>
      <c r="E75" s="131">
        <v>0.6</v>
      </c>
      <c r="F75" s="132">
        <v>0.5</v>
      </c>
    </row>
    <row r="76" spans="2:11" x14ac:dyDescent="0.25">
      <c r="D76" s="125">
        <v>1530000</v>
      </c>
      <c r="E76" s="134">
        <f>D76*E67</f>
        <v>911811.23595505615</v>
      </c>
      <c r="F76" s="135">
        <f>D76*F75</f>
        <v>765000</v>
      </c>
    </row>
    <row r="77" spans="2:11" x14ac:dyDescent="0.25">
      <c r="E77" s="127">
        <f>E76/D70</f>
        <v>1.4973318813692189</v>
      </c>
      <c r="F77" s="133">
        <f>F76/D70</f>
        <v>1.2562456395348838</v>
      </c>
    </row>
    <row r="79" spans="2:11" x14ac:dyDescent="0.25">
      <c r="E79" t="s">
        <v>64</v>
      </c>
    </row>
    <row r="80" spans="2:11" x14ac:dyDescent="0.25">
      <c r="E80" s="136">
        <f>E77*C70</f>
        <v>1139764.0449438202</v>
      </c>
      <c r="F80" s="136">
        <f>F77*C70</f>
        <v>956250</v>
      </c>
    </row>
  </sheetData>
  <pageMargins left="0.7" right="0.7" top="0.75" bottom="0.75" header="0.3" footer="0.3"/>
  <pageSetup orientation="portrait" r:id="rId1"/>
  <headerFooter>
    <oddHeader>&amp;L&amp;"Calibri"&amp;12&amp;K00B294Proprietary&amp;1#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B992-87F4-4217-A649-56F249FFFF91}">
  <dimension ref="A5:D67"/>
  <sheetViews>
    <sheetView topLeftCell="A25" workbookViewId="0">
      <selection activeCell="K9" sqref="K9"/>
    </sheetView>
  </sheetViews>
  <sheetFormatPr defaultRowHeight="15" x14ac:dyDescent="0.25"/>
  <cols>
    <col min="1" max="1" width="9.7109375" customWidth="1"/>
    <col min="4" max="4" width="13.5703125" customWidth="1"/>
  </cols>
  <sheetData>
    <row r="5" spans="1:1" x14ac:dyDescent="0.25">
      <c r="A5" s="139" t="s">
        <v>65</v>
      </c>
    </row>
    <row r="7" spans="1:1" ht="34.5" customHeight="1" x14ac:dyDescent="0.25">
      <c r="A7" s="138"/>
    </row>
    <row r="11" spans="1:1" x14ac:dyDescent="0.25">
      <c r="A11" s="139" t="s">
        <v>66</v>
      </c>
    </row>
    <row r="25" spans="1:1" x14ac:dyDescent="0.25">
      <c r="A25" s="139" t="s">
        <v>67</v>
      </c>
    </row>
    <row r="33" spans="1:1" x14ac:dyDescent="0.25">
      <c r="A33" s="139" t="s">
        <v>68</v>
      </c>
    </row>
    <row r="45" spans="1:1" x14ac:dyDescent="0.25">
      <c r="A45" s="140" t="s">
        <v>69</v>
      </c>
    </row>
    <row r="62" spans="1:4" x14ac:dyDescent="0.25">
      <c r="A62" s="140" t="s">
        <v>70</v>
      </c>
    </row>
    <row r="64" spans="1:4" ht="30" x14ac:dyDescent="0.25">
      <c r="A64" s="142" t="s">
        <v>75</v>
      </c>
      <c r="B64" s="141">
        <v>2021</v>
      </c>
      <c r="C64" s="141">
        <v>2022</v>
      </c>
      <c r="D64" s="142" t="s">
        <v>73</v>
      </c>
    </row>
    <row r="65" spans="1:4" x14ac:dyDescent="0.25">
      <c r="A65" s="143" t="s">
        <v>71</v>
      </c>
      <c r="B65" s="143">
        <v>1.6</v>
      </c>
      <c r="C65" s="143">
        <v>2.2000000000000002</v>
      </c>
      <c r="D65" s="143">
        <v>1.37</v>
      </c>
    </row>
    <row r="66" spans="1:4" x14ac:dyDescent="0.25">
      <c r="A66" s="143" t="s">
        <v>72</v>
      </c>
      <c r="B66" s="143">
        <v>6.7</v>
      </c>
      <c r="C66" s="143">
        <v>8.3000000000000007</v>
      </c>
      <c r="D66" s="143">
        <v>1.23</v>
      </c>
    </row>
    <row r="67" spans="1:4" x14ac:dyDescent="0.25">
      <c r="A67" s="146" t="s">
        <v>74</v>
      </c>
      <c r="B67" s="146"/>
      <c r="C67" s="146"/>
      <c r="D67" s="144">
        <v>1.3</v>
      </c>
    </row>
  </sheetData>
  <mergeCells count="1">
    <mergeCell ref="A67:C67"/>
  </mergeCells>
  <pageMargins left="0.7" right="0.7" top="0.75" bottom="0.75" header="0.3" footer="0.3"/>
  <pageSetup orientation="portrait" r:id="rId1"/>
  <headerFooter>
    <oddHeader>&amp;L&amp;"Calibri"&amp;12&amp;K00B294Proprietary&amp;1#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18496F1F47D428A85644ADC761D5F" ma:contentTypeVersion="" ma:contentTypeDescription="Create a new document." ma:contentTypeScope="" ma:versionID="68dc9ab01726c7114c079f1563e24945">
  <xsd:schema xmlns:xsd="http://www.w3.org/2001/XMLSchema" xmlns:xs="http://www.w3.org/2001/XMLSchema" xmlns:p="http://schemas.microsoft.com/office/2006/metadata/properties" xmlns:ns2="759932eb-ae51-48f6-acbd-97ecc7f22599" xmlns:ns3="ea7fa907-6c5f-4ce2-b6ec-70bcdec5f791" targetNamespace="http://schemas.microsoft.com/office/2006/metadata/properties" ma:root="true" ma:fieldsID="20db5af582388c20c0df6fa2cf014dc5" ns2:_="" ns3:_="">
    <xsd:import namespace="759932eb-ae51-48f6-acbd-97ecc7f22599"/>
    <xsd:import namespace="ea7fa907-6c5f-4ce2-b6ec-70bcdec5f7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932eb-ae51-48f6-acbd-97ecc7f22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fa907-6c5f-4ce2-b6ec-70bcdec5f79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b1f1de5-a0ca-4e5c-ba16-c8891b9d5d62}" ma:internalName="TaxCatchAll" ma:showField="CatchAllData" ma:web="ea7fa907-6c5f-4ce2-b6ec-70bcdec5f7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9932eb-ae51-48f6-acbd-97ecc7f22599">
      <Terms xmlns="http://schemas.microsoft.com/office/infopath/2007/PartnerControls"/>
    </lcf76f155ced4ddcb4097134ff3c332f>
    <TaxCatchAll xmlns="ea7fa907-6c5f-4ce2-b6ec-70bcdec5f791" xsi:nil="true"/>
  </documentManagement>
</p:properties>
</file>

<file path=customXml/itemProps1.xml><?xml version="1.0" encoding="utf-8"?>
<ds:datastoreItem xmlns:ds="http://schemas.openxmlformats.org/officeDocument/2006/customXml" ds:itemID="{E29F9971-4FB3-4DA2-A4A7-05461C7BB5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CC5234-8029-4FAE-B210-988C3F5A0E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9932eb-ae51-48f6-acbd-97ecc7f22599"/>
    <ds:schemaRef ds:uri="ea7fa907-6c5f-4ce2-b6ec-70bcdec5f7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3E67DE-33EE-4AE9-A0A0-06A4937DC708}">
  <ds:schemaRefs>
    <ds:schemaRef ds:uri="http://schemas.microsoft.com/office/infopath/2007/PartnerControls"/>
    <ds:schemaRef ds:uri="759932eb-ae51-48f6-acbd-97ecc7f22599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ea7fa907-6c5f-4ce2-b6ec-70bcdec5f79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Adolescent</vt:lpstr>
      <vt:lpstr>Adult</vt:lpstr>
      <vt:lpstr>Adult - for slides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Driver, Andrew</dc:creator>
  <cp:lastModifiedBy>Shukla, Hrithik</cp:lastModifiedBy>
  <dcterms:created xsi:type="dcterms:W3CDTF">2023-08-17T13:19:21Z</dcterms:created>
  <dcterms:modified xsi:type="dcterms:W3CDTF">2023-09-12T14:46:33Z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2023-08-17T13:19:58Z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7221c8e7-5555-4eba-aac8-a50d1cd9bd9d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NewReviewCycle">
    <vt:lpwstr/>
  </property>
  <property fmtid="{D5CDD505-2E9C-101B-9397-08002B2CF9AE}" pid="12" name="ContentTypeId">
    <vt:lpwstr>0x01010013618496F1F47D428A85644ADC761D5F</vt:lpwstr>
  </property>
  <property fmtid="{D5CDD505-2E9C-101B-9397-08002B2CF9AE}" pid="13" name="MediaServiceImageTags">
    <vt:lpwstr/>
  </property>
  <property fmtid="{D5CDD505-2E9C-101B-9397-08002B2CF9AE}" pid="14" name="_AdHocReviewCycleID">
    <vt:i4>-103911855</vt:i4>
  </property>
  <property fmtid="{D5CDD505-2E9C-101B-9397-08002B2CF9AE}" pid="15" name="_EmailSubject">
    <vt:lpwstr>[Confidential] Forecast/budget estimates</vt:lpwstr>
  </property>
  <property fmtid="{D5CDD505-2E9C-101B-9397-08002B2CF9AE}" pid="16" name="_AuthorEmail">
    <vt:lpwstr>jacob.rosenberg@merck.com</vt:lpwstr>
  </property>
  <property fmtid="{D5CDD505-2E9C-101B-9397-08002B2CF9AE}" pid="17" name="_AuthorEmailDisplayName">
    <vt:lpwstr>Rosenberg, Jacob</vt:lpwstr>
  </property>
  <property fmtid="{D5CDD505-2E9C-101B-9397-08002B2CF9AE}" pid="18" name="_ReviewingToolsShownOnce">
    <vt:lpwstr/>
  </property>
</Properties>
</file>