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pushh01\dinfopln\Marketing Mix PI\InvOpt\P12 2024 AB\Products\G9\LROP\Adult\Optimize\Custom\"/>
    </mc:Choice>
  </mc:AlternateContent>
  <xr:revisionPtr revIDLastSave="0" documentId="13_ncr:1_{4D2CCEBF-7E94-4270-B117-5032ECC7D083}" xr6:coauthVersionLast="47" xr6:coauthVersionMax="47" xr10:uidLastSave="{00000000-0000-0000-0000-000000000000}"/>
  <bookViews>
    <workbookView xWindow="-120" yWindow="-120" windowWidth="20730" windowHeight="11160" activeTab="1" xr2:uid="{ED476380-24D0-4049-AB1C-99BC83AD7E47}"/>
  </bookViews>
  <sheets>
    <sheet name="Adolescent" sheetId="1" r:id="rId1"/>
    <sheet name="Adul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2" l="1"/>
  <c r="P6" i="2"/>
  <c r="P5" i="2"/>
  <c r="G13" i="2" l="1"/>
  <c r="C15" i="2"/>
  <c r="G4" i="2"/>
  <c r="G5" i="2"/>
  <c r="G6" i="2"/>
  <c r="G7" i="2"/>
  <c r="G8" i="2"/>
  <c r="G9" i="2"/>
  <c r="G10" i="2"/>
  <c r="G11" i="2"/>
  <c r="G12" i="2"/>
  <c r="G3" i="2"/>
  <c r="L4" i="1"/>
  <c r="L5" i="1"/>
  <c r="L6" i="1"/>
  <c r="L7" i="1"/>
  <c r="L8" i="1"/>
  <c r="L9" i="1"/>
  <c r="L10" i="1"/>
  <c r="L11" i="1"/>
  <c r="L3" i="1"/>
  <c r="K4" i="1"/>
  <c r="K5" i="1"/>
  <c r="K6" i="1"/>
  <c r="K7" i="1"/>
  <c r="K8" i="1"/>
  <c r="K9" i="1"/>
  <c r="K10" i="1"/>
  <c r="K11" i="1"/>
  <c r="K3" i="1"/>
  <c r="J4" i="1"/>
  <c r="J5" i="1"/>
  <c r="J6" i="1"/>
  <c r="J7" i="1"/>
  <c r="J8" i="1"/>
  <c r="J9" i="1"/>
  <c r="J10" i="1"/>
  <c r="J11" i="1"/>
  <c r="J3" i="1"/>
  <c r="I4" i="1"/>
  <c r="I5" i="1"/>
  <c r="I6" i="1"/>
  <c r="I7" i="1"/>
  <c r="I8" i="1"/>
  <c r="I9" i="1"/>
  <c r="I10" i="1"/>
  <c r="I11" i="1"/>
  <c r="H12" i="1"/>
  <c r="I3" i="1"/>
  <c r="L4" i="2" l="1"/>
  <c r="L5" i="2"/>
  <c r="L6" i="2"/>
  <c r="L7" i="2"/>
  <c r="L8" i="2"/>
  <c r="L9" i="2"/>
  <c r="L10" i="2"/>
  <c r="L11" i="2"/>
  <c r="L12" i="2"/>
  <c r="L3" i="2"/>
  <c r="K4" i="2"/>
  <c r="K5" i="2"/>
  <c r="K6" i="2"/>
  <c r="K7" i="2"/>
  <c r="K8" i="2"/>
  <c r="K9" i="2"/>
  <c r="K10" i="2"/>
  <c r="K11" i="2"/>
  <c r="K12" i="2"/>
  <c r="K3" i="2"/>
  <c r="H15" i="2"/>
  <c r="H14" i="2"/>
  <c r="J4" i="2"/>
  <c r="J5" i="2"/>
  <c r="J6" i="2"/>
  <c r="J7" i="2"/>
  <c r="J8" i="2"/>
  <c r="J9" i="2"/>
  <c r="J10" i="2"/>
  <c r="J11" i="2"/>
  <c r="J12" i="2"/>
  <c r="J3" i="2"/>
  <c r="I4" i="2"/>
  <c r="I5" i="2"/>
  <c r="I6" i="2"/>
  <c r="I7" i="2"/>
  <c r="I8" i="2"/>
  <c r="I9" i="2"/>
  <c r="I10" i="2"/>
  <c r="I11" i="2"/>
  <c r="I12" i="2"/>
  <c r="I3" i="2"/>
  <c r="H13" i="2"/>
  <c r="F13" i="2" l="1"/>
  <c r="D5" i="1"/>
  <c r="D12" i="1" s="1"/>
  <c r="F12" i="1"/>
  <c r="E12" i="1"/>
  <c r="C12" i="1"/>
  <c r="E13" i="2"/>
  <c r="D13" i="2"/>
  <c r="C4" i="2"/>
  <c r="C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tc={D81BDF45-3476-46D1-8D1E-CD2C1E00CC6E}</author>
  </authors>
  <commentList>
    <comment ref="B18" authorId="0" shapeId="0" xr:uid="{D81BDF45-3476-46D1-8D1E-CD2C1E00CC6E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now taking abg of min and max (realistic)</t>
      </text>
    </comment>
  </commentList>
</comments>
</file>

<file path=xl/sharedStrings.xml><?xml version="1.0" encoding="utf-8"?>
<sst xmlns="http://schemas.openxmlformats.org/spreadsheetml/2006/main" count="42" uniqueCount="26">
  <si>
    <t>In-Scope Promotion</t>
  </si>
  <si>
    <t>HCC In Office</t>
  </si>
  <si>
    <t>HCP MCM</t>
  </si>
  <si>
    <t>HCC Social</t>
  </si>
  <si>
    <t>HCC Online Video</t>
  </si>
  <si>
    <t>HCC Streaming Video</t>
  </si>
  <si>
    <t>HCC Display</t>
  </si>
  <si>
    <t>HCC Paid Search</t>
  </si>
  <si>
    <t>HCC Audio</t>
  </si>
  <si>
    <t>HCC Linear TV</t>
  </si>
  <si>
    <t>Total In-Scope Budget</t>
  </si>
  <si>
    <t>realistic minimum</t>
  </si>
  <si>
    <t>HCC In-Office</t>
  </si>
  <si>
    <t>HCC Pharmacy</t>
  </si>
  <si>
    <t>stretch maximum</t>
  </si>
  <si>
    <t>TF 2024 IPP Submitted Mix 
(IDEAL)</t>
  </si>
  <si>
    <t>extreme maximum</t>
  </si>
  <si>
    <t>realistic maximum</t>
  </si>
  <si>
    <t xml:space="preserve">TF 2024 IPP Submitted Mix 
</t>
  </si>
  <si>
    <t xml:space="preserve">What will be constrains </t>
  </si>
  <si>
    <t>What should be the total spend</t>
  </si>
  <si>
    <t>Total G9 Doses</t>
  </si>
  <si>
    <t>PGM</t>
  </si>
  <si>
    <t xml:space="preserve">Total </t>
  </si>
  <si>
    <t>Adult</t>
  </si>
  <si>
    <t>Adult (HCC + HCP)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</si>
</sst>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_([$$-409]* #,##0.00_);_([$$-409]* \(#,##0.00\);_([$$-409]* &quot;-&quot;??_);_(@_)"/>
    <numFmt numFmtId="166" formatCode="&quot;$&quot;#,##0"/>
  </numFmts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9.5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4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7" fillId="0" borderId="0" xfId="0" applyFont="1" applyAlignment="1">
      <alignment horizontal="center" wrapText="1"/>
    </xf>
    <xf numFmtId="0" fontId="1" fillId="2" borderId="7" xfId="0" applyFont="1" applyFill="1" applyBorder="1" applyAlignment="1">
      <alignment horizontal="center" vertical="center" wrapText="1" readingOrder="1"/>
    </xf>
    <xf numFmtId="0" fontId="3" fillId="0" borderId="10" xfId="0" applyFont="1" applyBorder="1" applyAlignment="1">
      <alignment horizontal="center" vertical="center" wrapText="1" readingOrder="1"/>
    </xf>
    <xf numFmtId="0" fontId="3" fillId="0" borderId="12" xfId="0" applyFont="1" applyBorder="1" applyAlignment="1">
      <alignment horizontal="center" vertical="center" wrapText="1" readingOrder="1"/>
    </xf>
    <xf numFmtId="0" fontId="1" fillId="6" borderId="14" xfId="0" applyFont="1" applyFill="1" applyBorder="1" applyAlignment="1">
      <alignment horizontal="center" vertical="center" wrapText="1" readingOrder="1"/>
    </xf>
    <xf numFmtId="164" fontId="4" fillId="6" borderId="15" xfId="0" applyNumberFormat="1" applyFont="1" applyFill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8" fillId="0" borderId="2" xfId="0" applyNumberFormat="1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164" fontId="4" fillId="6" borderId="16" xfId="0" applyNumberFormat="1" applyFont="1" applyFill="1" applyBorder="1" applyAlignment="1">
      <alignment horizontal="center"/>
    </xf>
    <xf numFmtId="164" fontId="8" fillId="0" borderId="11" xfId="0" applyNumberFormat="1" applyFont="1" applyBorder="1" applyAlignment="1">
      <alignment horizontal="center"/>
    </xf>
    <xf numFmtId="164" fontId="8" fillId="0" borderId="13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left" vertical="center" wrapText="1" readingOrder="1"/>
    </xf>
    <xf numFmtId="0" fontId="2" fillId="0" borderId="10" xfId="0" applyFont="1" applyBorder="1" applyAlignment="1">
      <alignment vertical="center" wrapText="1" readingOrder="1"/>
    </xf>
    <xf numFmtId="0" fontId="2" fillId="0" borderId="12" xfId="0" applyFont="1" applyBorder="1" applyAlignment="1">
      <alignment horizontal="left" vertical="center" wrapText="1" readingOrder="1"/>
    </xf>
    <xf numFmtId="0" fontId="1" fillId="6" borderId="14" xfId="0" applyFont="1" applyFill="1" applyBorder="1" applyAlignment="1">
      <alignment horizontal="left" vertical="center" wrapText="1" readingOrder="1"/>
    </xf>
    <xf numFmtId="8" fontId="6" fillId="6" borderId="15" xfId="0" applyNumberFormat="1" applyFont="1" applyFill="1" applyBorder="1" applyAlignment="1">
      <alignment horizontal="center" vertical="center" wrapText="1" readingOrder="1"/>
    </xf>
    <xf numFmtId="164" fontId="5" fillId="6" borderId="15" xfId="0" applyNumberFormat="1" applyFont="1" applyFill="1" applyBorder="1" applyAlignment="1">
      <alignment horizontal="center" vertical="center"/>
    </xf>
    <xf numFmtId="164" fontId="5" fillId="6" borderId="20" xfId="0" applyNumberFormat="1" applyFont="1" applyFill="1" applyBorder="1" applyAlignment="1">
      <alignment horizontal="center" vertical="center"/>
    </xf>
    <xf numFmtId="164" fontId="5" fillId="6" borderId="21" xfId="0" applyNumberFormat="1" applyFont="1" applyFill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7" xfId="0" quotePrefix="1" applyNumberFormat="1" applyBorder="1" applyAlignment="1">
      <alignment horizontal="center" vertical="center"/>
    </xf>
    <xf numFmtId="164" fontId="0" fillId="0" borderId="18" xfId="0" quotePrefix="1" applyNumberFormat="1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 vertical="center"/>
    </xf>
    <xf numFmtId="166" fontId="10" fillId="8" borderId="4" xfId="1" applyNumberFormat="1" applyFont="1" applyFill="1" applyBorder="1" applyAlignment="1">
      <alignment horizontal="center"/>
    </xf>
    <xf numFmtId="166" fontId="10" fillId="8" borderId="22" xfId="1" applyNumberFormat="1" applyFont="1" applyFill="1" applyBorder="1" applyAlignment="1">
      <alignment horizontal="center"/>
    </xf>
    <xf numFmtId="9" fontId="0" fillId="0" borderId="0" xfId="2" applyFont="1"/>
    <xf numFmtId="5" fontId="10" fillId="8" borderId="4" xfId="1" applyNumberFormat="1" applyFont="1" applyFill="1" applyBorder="1" applyAlignment="1">
      <alignment horizontal="center"/>
    </xf>
    <xf numFmtId="5" fontId="10" fillId="8" borderId="22" xfId="1" applyNumberFormat="1" applyFont="1" applyFill="1" applyBorder="1" applyAlignment="1">
      <alignment horizontal="center"/>
    </xf>
    <xf numFmtId="3" fontId="1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10" fontId="0" fillId="0" borderId="1" xfId="2" applyNumberFormat="1" applyFont="1" applyBorder="1"/>
    <xf numFmtId="166" fontId="0" fillId="9" borderId="1" xfId="0" applyNumberForma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ukla, Hrithik" id="{69A30CDA-33E2-4150-B8FB-C477E0969537}" userId="S::shuklahr@merck.com::5d3b1ded-ffc0-4ac0-801e-014b8c3161b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3-08-29T11:57:49.82" personId="{69A30CDA-33E2-4150-B8FB-C477E0969537}" id="{D81BDF45-3476-46D1-8D1E-CD2C1E00CC6E}">
    <text>For now taking abg of min and max (realistic)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CA631-17DB-4EB6-B3DD-9672B026E297}">
  <sheetPr>
    <tabColor theme="8"/>
  </sheetPr>
  <dimension ref="B1:L15"/>
  <sheetViews>
    <sheetView showGridLines="0" topLeftCell="A16" workbookViewId="0">
      <selection activeCell="D8" sqref="D8"/>
    </sheetView>
  </sheetViews>
  <sheetFormatPr defaultColWidth="9.140625" defaultRowHeight="15" x14ac:dyDescent="0.25"/>
  <cols>
    <col min="1" max="1" width="2.7109375" customWidth="1"/>
    <col min="2" max="2" width="23.140625" customWidth="1"/>
    <col min="3" max="3" width="24.140625" style="2" bestFit="1" customWidth="1"/>
    <col min="4" max="4" width="23.28515625" style="2" customWidth="1"/>
    <col min="5" max="5" width="15.42578125" customWidth="1"/>
    <col min="6" max="6" width="16.85546875" customWidth="1"/>
    <col min="8" max="8" width="13.85546875" bestFit="1" customWidth="1"/>
  </cols>
  <sheetData>
    <row r="1" spans="2:12" ht="45.75" thickBot="1" x14ac:dyDescent="0.3">
      <c r="C1" s="3" t="s">
        <v>18</v>
      </c>
      <c r="D1" s="3" t="s">
        <v>15</v>
      </c>
    </row>
    <row r="2" spans="2:12" ht="25.5" x14ac:dyDescent="0.25">
      <c r="B2" s="4" t="s">
        <v>0</v>
      </c>
      <c r="C2" s="11" t="s">
        <v>11</v>
      </c>
      <c r="D2" s="12" t="s">
        <v>17</v>
      </c>
      <c r="E2" s="13" t="s">
        <v>14</v>
      </c>
      <c r="F2" s="14" t="s">
        <v>16</v>
      </c>
    </row>
    <row r="3" spans="2:12" x14ac:dyDescent="0.25">
      <c r="B3" s="5" t="s">
        <v>1</v>
      </c>
      <c r="C3" s="9">
        <v>1000000</v>
      </c>
      <c r="D3" s="9">
        <v>1700000</v>
      </c>
      <c r="E3" s="9">
        <v>7500000</v>
      </c>
      <c r="F3" s="16">
        <v>10300000</v>
      </c>
      <c r="H3" s="39">
        <v>1755293</v>
      </c>
      <c r="I3" s="38">
        <f>C3/H3</f>
        <v>0.56970545658189264</v>
      </c>
      <c r="J3" s="38">
        <f>D3/H3</f>
        <v>0.96849927618921738</v>
      </c>
      <c r="K3" s="38">
        <f>E3/H3</f>
        <v>4.2727909243641946</v>
      </c>
      <c r="L3" s="38">
        <f>F3/H3</f>
        <v>5.867966202793494</v>
      </c>
    </row>
    <row r="4" spans="2:12" x14ac:dyDescent="0.25">
      <c r="B4" s="5" t="s">
        <v>2</v>
      </c>
      <c r="C4" s="9">
        <v>6698876</v>
      </c>
      <c r="D4" s="9">
        <v>6698876</v>
      </c>
      <c r="E4" s="9">
        <v>8750000</v>
      </c>
      <c r="F4" s="16">
        <v>12000000</v>
      </c>
      <c r="H4" s="40">
        <v>5365372.8900000006</v>
      </c>
      <c r="I4" s="38">
        <f t="shared" ref="I4:I11" si="0">C4/H4</f>
        <v>1.2485387572008997</v>
      </c>
      <c r="J4" s="38">
        <f t="shared" ref="J4:J11" si="1">D4/H4</f>
        <v>1.2485387572008997</v>
      </c>
      <c r="K4" s="38">
        <f t="shared" ref="K4:K11" si="2">E4/H4</f>
        <v>1.6308279367326506</v>
      </c>
      <c r="L4" s="38">
        <f t="shared" ref="L4:L11" si="3">F4/H4</f>
        <v>2.2365640275190639</v>
      </c>
    </row>
    <row r="5" spans="2:12" x14ac:dyDescent="0.25">
      <c r="B5" s="5" t="s">
        <v>3</v>
      </c>
      <c r="C5" s="9">
        <v>1599500</v>
      </c>
      <c r="D5" s="9">
        <f>1599500+350000</f>
        <v>1949500</v>
      </c>
      <c r="E5" s="9">
        <v>6500000</v>
      </c>
      <c r="F5" s="16">
        <v>15000000</v>
      </c>
      <c r="H5" s="40">
        <v>1873000</v>
      </c>
      <c r="I5" s="38">
        <f t="shared" si="0"/>
        <v>0.85397757608115321</v>
      </c>
      <c r="J5" s="38">
        <f t="shared" si="1"/>
        <v>1.0408435664709024</v>
      </c>
      <c r="K5" s="38">
        <f t="shared" si="2"/>
        <v>3.4703683929524827</v>
      </c>
      <c r="L5" s="38">
        <f t="shared" si="3"/>
        <v>8.0085424452749603</v>
      </c>
    </row>
    <row r="6" spans="2:12" x14ac:dyDescent="0.25">
      <c r="B6" s="5" t="s">
        <v>4</v>
      </c>
      <c r="C6" s="9">
        <v>1000000</v>
      </c>
      <c r="D6" s="9">
        <v>1500000</v>
      </c>
      <c r="E6" s="9">
        <v>3500000</v>
      </c>
      <c r="F6" s="16">
        <v>6000000</v>
      </c>
      <c r="H6" s="40">
        <v>173076.94</v>
      </c>
      <c r="I6" s="38">
        <f t="shared" si="0"/>
        <v>5.7777772128395615</v>
      </c>
      <c r="J6" s="38">
        <f t="shared" si="1"/>
        <v>8.6666658192593413</v>
      </c>
      <c r="K6" s="38">
        <f t="shared" si="2"/>
        <v>20.222220244938466</v>
      </c>
      <c r="L6" s="38">
        <f t="shared" si="3"/>
        <v>34.666663277037365</v>
      </c>
    </row>
    <row r="7" spans="2:12" x14ac:dyDescent="0.25">
      <c r="B7" s="5" t="s">
        <v>5</v>
      </c>
      <c r="C7" s="9">
        <v>6463714</v>
      </c>
      <c r="D7" s="9">
        <v>6463714</v>
      </c>
      <c r="E7" s="9">
        <v>12070113</v>
      </c>
      <c r="F7" s="16">
        <v>16991986</v>
      </c>
      <c r="H7" s="40">
        <v>6180125</v>
      </c>
      <c r="I7" s="38">
        <f t="shared" si="0"/>
        <v>1.045887259561902</v>
      </c>
      <c r="J7" s="38">
        <f t="shared" si="1"/>
        <v>1.045887259561902</v>
      </c>
      <c r="K7" s="38">
        <f t="shared" si="2"/>
        <v>1.9530532149430635</v>
      </c>
      <c r="L7" s="38">
        <f t="shared" si="3"/>
        <v>2.7494566857466474</v>
      </c>
    </row>
    <row r="8" spans="2:12" x14ac:dyDescent="0.25">
      <c r="B8" s="5" t="s">
        <v>6</v>
      </c>
      <c r="C8" s="9">
        <v>1500000</v>
      </c>
      <c r="D8" s="9">
        <v>1750000</v>
      </c>
      <c r="E8" s="9">
        <v>3500000</v>
      </c>
      <c r="F8" s="16">
        <v>7000000</v>
      </c>
      <c r="H8" s="40">
        <v>1648357.37</v>
      </c>
      <c r="I8" s="38">
        <f t="shared" si="0"/>
        <v>0.90999684127963099</v>
      </c>
      <c r="J8" s="38">
        <f t="shared" si="1"/>
        <v>1.0616629814929028</v>
      </c>
      <c r="K8" s="38">
        <f t="shared" si="2"/>
        <v>2.1233259629858057</v>
      </c>
      <c r="L8" s="38">
        <f t="shared" si="3"/>
        <v>4.2466519259716113</v>
      </c>
    </row>
    <row r="9" spans="2:12" x14ac:dyDescent="0.25">
      <c r="B9" s="5" t="s">
        <v>7</v>
      </c>
      <c r="C9" s="9">
        <v>260000</v>
      </c>
      <c r="D9" s="9">
        <v>260000</v>
      </c>
      <c r="E9" s="9">
        <v>300000</v>
      </c>
      <c r="F9" s="16">
        <v>390000</v>
      </c>
      <c r="H9" s="40">
        <v>344707</v>
      </c>
      <c r="I9" s="38">
        <f t="shared" si="0"/>
        <v>0.75426376603898382</v>
      </c>
      <c r="J9" s="38">
        <f t="shared" si="1"/>
        <v>0.75426376603898382</v>
      </c>
      <c r="K9" s="38">
        <f t="shared" si="2"/>
        <v>0.87030434542959678</v>
      </c>
      <c r="L9" s="38">
        <f t="shared" si="3"/>
        <v>1.1313956490584758</v>
      </c>
    </row>
    <row r="10" spans="2:12" x14ac:dyDescent="0.25">
      <c r="B10" s="5" t="s">
        <v>8</v>
      </c>
      <c r="C10" s="9">
        <v>1500000</v>
      </c>
      <c r="D10" s="9">
        <v>1700000</v>
      </c>
      <c r="E10" s="9">
        <v>2200000</v>
      </c>
      <c r="F10" s="16">
        <v>4800000</v>
      </c>
      <c r="H10" s="40">
        <v>1437048.41</v>
      </c>
      <c r="I10" s="38">
        <f t="shared" si="0"/>
        <v>1.0438061721247094</v>
      </c>
      <c r="J10" s="38">
        <f t="shared" si="1"/>
        <v>1.182980328408004</v>
      </c>
      <c r="K10" s="38">
        <f t="shared" si="2"/>
        <v>1.5309157191162406</v>
      </c>
      <c r="L10" s="38">
        <f t="shared" si="3"/>
        <v>3.3401797507990705</v>
      </c>
    </row>
    <row r="11" spans="2:12" ht="40.5" customHeight="1" thickBot="1" x14ac:dyDescent="0.3">
      <c r="B11" s="6" t="s">
        <v>9</v>
      </c>
      <c r="C11" s="10">
        <v>14861790</v>
      </c>
      <c r="D11" s="10">
        <v>14861790</v>
      </c>
      <c r="E11" s="10">
        <v>26728066</v>
      </c>
      <c r="F11" s="17">
        <v>37627064</v>
      </c>
      <c r="H11" s="40">
        <v>13503524.99</v>
      </c>
      <c r="I11" s="38">
        <f t="shared" si="0"/>
        <v>1.1005859589259737</v>
      </c>
      <c r="J11" s="38">
        <f t="shared" si="1"/>
        <v>1.1005859589259737</v>
      </c>
      <c r="K11" s="38">
        <f t="shared" si="2"/>
        <v>1.9793399145625603</v>
      </c>
      <c r="L11" s="38">
        <f t="shared" si="3"/>
        <v>2.7864623517092482</v>
      </c>
    </row>
    <row r="12" spans="2:12" ht="16.5" thickTop="1" thickBot="1" x14ac:dyDescent="0.3">
      <c r="B12" s="7" t="s">
        <v>10</v>
      </c>
      <c r="C12" s="8">
        <f>SUM(C3:C11)</f>
        <v>34883880</v>
      </c>
      <c r="D12" s="8">
        <f>SUM(D3:D11)</f>
        <v>36883880</v>
      </c>
      <c r="E12" s="8">
        <f>SUM(E3:E11)</f>
        <v>71048179</v>
      </c>
      <c r="F12" s="15">
        <f>SUM(F3:F11)</f>
        <v>110109050</v>
      </c>
      <c r="H12" s="15">
        <f>SUM(H3:H11)</f>
        <v>32280505.600000001</v>
      </c>
    </row>
    <row r="14" spans="2:12" x14ac:dyDescent="0.25">
      <c r="E14" s="1"/>
      <c r="F14" s="1"/>
    </row>
    <row r="15" spans="2:12" x14ac:dyDescent="0.25">
      <c r="E15" s="1"/>
    </row>
  </sheetData>
  <pageMargins left="0.7" right="0.7" top="0.75" bottom="0.75" header="0.3" footer="0.3"/>
  <pageSetup orientation="portrait" r:id="rId1"/>
  <headerFooter>
    <oddHeader>&amp;L&amp;"Calibri"&amp;12&amp;K00B294Proprietary&amp;1#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2CBA5-CD72-4262-A971-CB540353FC46}">
  <sheetPr>
    <tabColor theme="7"/>
  </sheetPr>
  <dimension ref="B1:Q18"/>
  <sheetViews>
    <sheetView showGridLines="0" tabSelected="1" workbookViewId="0">
      <selection activeCell="E14" sqref="E14"/>
    </sheetView>
  </sheetViews>
  <sheetFormatPr defaultRowHeight="15" x14ac:dyDescent="0.25"/>
  <cols>
    <col min="1" max="1" width="3.28515625" customWidth="1"/>
    <col min="2" max="2" width="28.85546875" bestFit="1" customWidth="1"/>
    <col min="3" max="3" width="24.140625" bestFit="1" customWidth="1"/>
    <col min="4" max="4" width="23.7109375" customWidth="1"/>
    <col min="5" max="5" width="16.28515625" customWidth="1"/>
    <col min="6" max="6" width="17.7109375" style="23" bestFit="1" customWidth="1"/>
    <col min="7" max="7" width="13.85546875" bestFit="1" customWidth="1"/>
    <col min="8" max="8" width="14.42578125" bestFit="1" customWidth="1"/>
    <col min="15" max="15" width="16.85546875" bestFit="1" customWidth="1"/>
    <col min="16" max="16" width="16.42578125" bestFit="1" customWidth="1"/>
    <col min="17" max="17" width="14.85546875" bestFit="1" customWidth="1"/>
  </cols>
  <sheetData>
    <row r="1" spans="2:17" ht="30.95" customHeight="1" thickBot="1" x14ac:dyDescent="0.3">
      <c r="C1" s="3" t="s">
        <v>18</v>
      </c>
      <c r="D1" s="3" t="s">
        <v>15</v>
      </c>
    </row>
    <row r="2" spans="2:17" ht="25.5" customHeight="1" x14ac:dyDescent="0.25">
      <c r="B2" s="4" t="s">
        <v>0</v>
      </c>
      <c r="C2" s="11" t="s">
        <v>11</v>
      </c>
      <c r="D2" s="12" t="s">
        <v>17</v>
      </c>
      <c r="E2" s="13" t="s">
        <v>14</v>
      </c>
      <c r="F2" s="14" t="s">
        <v>16</v>
      </c>
      <c r="O2" s="43" t="s">
        <v>22</v>
      </c>
      <c r="P2" s="44">
        <v>225.94</v>
      </c>
    </row>
    <row r="3" spans="2:17" x14ac:dyDescent="0.25">
      <c r="B3" s="24" t="s">
        <v>12</v>
      </c>
      <c r="C3" s="18">
        <v>1000000</v>
      </c>
      <c r="D3" s="18">
        <v>1100000</v>
      </c>
      <c r="E3" s="19">
        <v>6500000</v>
      </c>
      <c r="F3" s="32">
        <v>11700000</v>
      </c>
      <c r="G3" s="1">
        <f>(C3+D3)/2</f>
        <v>1050000</v>
      </c>
      <c r="H3" s="36">
        <v>1134710</v>
      </c>
      <c r="I3" s="38">
        <f>C3/H3</f>
        <v>0.88128244220990382</v>
      </c>
      <c r="J3" s="38">
        <f>D3/H3</f>
        <v>0.96941068643089423</v>
      </c>
      <c r="K3" s="38">
        <f>E3/H3</f>
        <v>5.7283358743643751</v>
      </c>
      <c r="L3" s="38">
        <f>F3/H3</f>
        <v>10.311004573855875</v>
      </c>
      <c r="O3" s="43" t="s">
        <v>21</v>
      </c>
      <c r="P3" s="41">
        <v>8649234</v>
      </c>
    </row>
    <row r="4" spans="2:17" x14ac:dyDescent="0.25">
      <c r="B4" s="24" t="s">
        <v>2</v>
      </c>
      <c r="C4" s="18">
        <f>14450000+515000</f>
        <v>14965000</v>
      </c>
      <c r="D4" s="18">
        <v>16665000</v>
      </c>
      <c r="E4" s="19">
        <v>21000000</v>
      </c>
      <c r="F4" s="33">
        <v>28000000</v>
      </c>
      <c r="G4" s="1">
        <f t="shared" ref="G4:G12" si="0">(C4+D4)/2</f>
        <v>15815000</v>
      </c>
      <c r="H4" s="37">
        <v>10503728.719999999</v>
      </c>
      <c r="I4" s="38">
        <f t="shared" ref="I4:I12" si="1">C4/H4</f>
        <v>1.424732149784615</v>
      </c>
      <c r="J4" s="38">
        <f t="shared" ref="J4:J12" si="2">D4/H4</f>
        <v>1.5865794370972675</v>
      </c>
      <c r="K4" s="38">
        <f t="shared" ref="K4:K12" si="3">E4/H4</f>
        <v>1.9992900197445316</v>
      </c>
      <c r="L4" s="38">
        <f t="shared" ref="L4:L12" si="4">F4/H4</f>
        <v>2.6657200263260421</v>
      </c>
    </row>
    <row r="5" spans="2:17" x14ac:dyDescent="0.25">
      <c r="B5" s="24" t="s">
        <v>3</v>
      </c>
      <c r="C5" s="18">
        <v>1300000</v>
      </c>
      <c r="D5" s="18">
        <v>1300000</v>
      </c>
      <c r="E5" s="19">
        <v>7000000</v>
      </c>
      <c r="F5" s="32">
        <v>13500000</v>
      </c>
      <c r="G5" s="1">
        <f t="shared" si="0"/>
        <v>1300000</v>
      </c>
      <c r="H5" s="37">
        <v>1751000</v>
      </c>
      <c r="I5" s="38">
        <f t="shared" si="1"/>
        <v>0.74243289548829239</v>
      </c>
      <c r="J5" s="38">
        <f t="shared" si="2"/>
        <v>0.74243289548829239</v>
      </c>
      <c r="K5" s="38">
        <f t="shared" si="3"/>
        <v>3.9977155910908051</v>
      </c>
      <c r="L5" s="38">
        <f t="shared" si="4"/>
        <v>7.709880068532267</v>
      </c>
      <c r="O5" s="43" t="s">
        <v>23</v>
      </c>
      <c r="P5" s="45">
        <f>$P$2*P3</f>
        <v>1954207929.96</v>
      </c>
    </row>
    <row r="6" spans="2:17" x14ac:dyDescent="0.25">
      <c r="B6" s="24" t="s">
        <v>4</v>
      </c>
      <c r="C6" s="18">
        <v>1500000</v>
      </c>
      <c r="D6" s="18">
        <v>1500000</v>
      </c>
      <c r="E6" s="19">
        <v>3500000</v>
      </c>
      <c r="F6" s="32">
        <v>6000000</v>
      </c>
      <c r="G6" s="1">
        <f t="shared" si="0"/>
        <v>1500000</v>
      </c>
      <c r="H6" s="37">
        <v>1111779.04</v>
      </c>
      <c r="I6" s="38">
        <f t="shared" si="1"/>
        <v>1.349188953948979</v>
      </c>
      <c r="J6" s="38">
        <f t="shared" si="2"/>
        <v>1.349188953948979</v>
      </c>
      <c r="K6" s="38">
        <f t="shared" si="3"/>
        <v>3.1481075592142842</v>
      </c>
      <c r="L6" s="38">
        <f t="shared" si="4"/>
        <v>5.3967558157959159</v>
      </c>
      <c r="O6" s="43" t="s">
        <v>24</v>
      </c>
      <c r="P6" s="45">
        <f>P5/2</f>
        <v>977103964.98000002</v>
      </c>
      <c r="Q6" s="42"/>
    </row>
    <row r="7" spans="2:17" x14ac:dyDescent="0.25">
      <c r="B7" s="24" t="s">
        <v>5</v>
      </c>
      <c r="C7" s="18">
        <v>13218452.16</v>
      </c>
      <c r="D7" s="18">
        <v>13218452.16</v>
      </c>
      <c r="E7" s="19">
        <v>27304858</v>
      </c>
      <c r="F7" s="32">
        <v>41359920</v>
      </c>
      <c r="G7" s="1">
        <f t="shared" si="0"/>
        <v>13218452.16</v>
      </c>
      <c r="H7" s="37">
        <v>13418576</v>
      </c>
      <c r="I7" s="38">
        <f t="shared" si="1"/>
        <v>0.98508605980247088</v>
      </c>
      <c r="J7" s="38">
        <f t="shared" si="2"/>
        <v>0.98508605980247088</v>
      </c>
      <c r="K7" s="38">
        <f t="shared" si="3"/>
        <v>2.0348551142833635</v>
      </c>
      <c r="L7" s="38">
        <f t="shared" si="4"/>
        <v>3.0822883143487059</v>
      </c>
      <c r="O7" s="43" t="s">
        <v>25</v>
      </c>
      <c r="P7" s="46">
        <v>0.18936066350448222</v>
      </c>
      <c r="Q7" s="47">
        <f>P6*P7</f>
        <v>185025055.12147316</v>
      </c>
    </row>
    <row r="8" spans="2:17" x14ac:dyDescent="0.25">
      <c r="B8" s="24" t="s">
        <v>6</v>
      </c>
      <c r="C8" s="18">
        <v>3000000</v>
      </c>
      <c r="D8" s="18">
        <v>4000000</v>
      </c>
      <c r="E8" s="19">
        <v>5000000</v>
      </c>
      <c r="F8" s="32">
        <v>10000000</v>
      </c>
      <c r="G8" s="1">
        <f t="shared" si="0"/>
        <v>3500000</v>
      </c>
      <c r="H8" s="37">
        <v>2859426.82</v>
      </c>
      <c r="I8" s="38">
        <f t="shared" si="1"/>
        <v>1.0491613140846179</v>
      </c>
      <c r="J8" s="38">
        <f t="shared" si="2"/>
        <v>1.3988817521128238</v>
      </c>
      <c r="K8" s="38">
        <f t="shared" si="3"/>
        <v>1.7486021901410298</v>
      </c>
      <c r="L8" s="38">
        <f t="shared" si="4"/>
        <v>3.4972043802820596</v>
      </c>
    </row>
    <row r="9" spans="2:17" x14ac:dyDescent="0.25">
      <c r="B9" s="24" t="s">
        <v>7</v>
      </c>
      <c r="C9" s="18">
        <v>150000</v>
      </c>
      <c r="D9" s="18">
        <v>150000</v>
      </c>
      <c r="E9" s="19">
        <v>200000</v>
      </c>
      <c r="F9" s="32">
        <v>240000</v>
      </c>
      <c r="G9" s="1">
        <f t="shared" si="0"/>
        <v>150000</v>
      </c>
      <c r="H9" s="37">
        <v>50000</v>
      </c>
      <c r="I9" s="38">
        <f t="shared" si="1"/>
        <v>3</v>
      </c>
      <c r="J9" s="38">
        <f t="shared" si="2"/>
        <v>3</v>
      </c>
      <c r="K9" s="38">
        <f t="shared" si="3"/>
        <v>4</v>
      </c>
      <c r="L9" s="38">
        <f t="shared" si="4"/>
        <v>4.8</v>
      </c>
    </row>
    <row r="10" spans="2:17" x14ac:dyDescent="0.25">
      <c r="B10" s="24" t="s">
        <v>8</v>
      </c>
      <c r="C10" s="18">
        <v>500000</v>
      </c>
      <c r="D10" s="18">
        <v>1500000</v>
      </c>
      <c r="E10" s="19">
        <v>2200000</v>
      </c>
      <c r="F10" s="32">
        <v>4800000</v>
      </c>
      <c r="G10" s="1">
        <f t="shared" si="0"/>
        <v>1000000</v>
      </c>
      <c r="H10" s="37">
        <v>923975</v>
      </c>
      <c r="I10" s="38">
        <f t="shared" si="1"/>
        <v>0.54114018236424144</v>
      </c>
      <c r="J10" s="38">
        <f t="shared" si="2"/>
        <v>1.6234205470927243</v>
      </c>
      <c r="K10" s="38">
        <f t="shared" si="3"/>
        <v>2.3810168024026623</v>
      </c>
      <c r="L10" s="38">
        <f t="shared" si="4"/>
        <v>5.1949457506967178</v>
      </c>
    </row>
    <row r="11" spans="2:17" ht="46.5" customHeight="1" x14ac:dyDescent="0.25">
      <c r="B11" s="25" t="s">
        <v>9</v>
      </c>
      <c r="C11" s="20">
        <v>28089210.840000004</v>
      </c>
      <c r="D11" s="18">
        <v>28089210.840000004</v>
      </c>
      <c r="E11" s="19">
        <v>53783542</v>
      </c>
      <c r="F11" s="34">
        <v>81623530</v>
      </c>
      <c r="G11" s="1">
        <f t="shared" si="0"/>
        <v>28089210.840000004</v>
      </c>
      <c r="H11" s="37">
        <v>25810928.600000001</v>
      </c>
      <c r="I11" s="38">
        <f t="shared" si="1"/>
        <v>1.088268123759019</v>
      </c>
      <c r="J11" s="38">
        <f t="shared" si="2"/>
        <v>1.088268123759019</v>
      </c>
      <c r="K11" s="38">
        <f t="shared" si="3"/>
        <v>2.083750756646547</v>
      </c>
      <c r="L11" s="38">
        <f t="shared" si="4"/>
        <v>3.1623631704595083</v>
      </c>
    </row>
    <row r="12" spans="2:17" ht="15.75" thickBot="1" x14ac:dyDescent="0.3">
      <c r="B12" s="26" t="s">
        <v>13</v>
      </c>
      <c r="C12" s="21">
        <v>2950000</v>
      </c>
      <c r="D12" s="10">
        <v>4500000</v>
      </c>
      <c r="E12" s="22">
        <v>6000000</v>
      </c>
      <c r="F12" s="35">
        <v>8000000</v>
      </c>
      <c r="G12" s="1">
        <f t="shared" si="0"/>
        <v>3725000</v>
      </c>
      <c r="H12" s="37">
        <v>2411968</v>
      </c>
      <c r="I12" s="38">
        <f t="shared" si="1"/>
        <v>1.2230676360548731</v>
      </c>
      <c r="J12" s="38">
        <f t="shared" si="2"/>
        <v>1.8656963939820097</v>
      </c>
      <c r="K12" s="38">
        <f t="shared" si="3"/>
        <v>2.4875951919760131</v>
      </c>
      <c r="L12" s="38">
        <f t="shared" si="4"/>
        <v>3.3167935893013505</v>
      </c>
    </row>
    <row r="13" spans="2:17" ht="17.100000000000001" customHeight="1" thickTop="1" thickBot="1" x14ac:dyDescent="0.3">
      <c r="B13" s="27" t="s">
        <v>10</v>
      </c>
      <c r="C13" s="28">
        <f t="shared" ref="C13:H13" si="5">SUM(C3:C12)</f>
        <v>66672663</v>
      </c>
      <c r="D13" s="29">
        <f t="shared" si="5"/>
        <v>72022663</v>
      </c>
      <c r="E13" s="30">
        <f t="shared" si="5"/>
        <v>132488400</v>
      </c>
      <c r="F13" s="31">
        <f t="shared" si="5"/>
        <v>205223450</v>
      </c>
      <c r="G13" s="31">
        <f t="shared" si="5"/>
        <v>69347663</v>
      </c>
      <c r="H13" s="28">
        <f t="shared" si="5"/>
        <v>59976092.18</v>
      </c>
    </row>
    <row r="14" spans="2:17" x14ac:dyDescent="0.25">
      <c r="H14">
        <f>E13/H13</f>
        <v>2.2090202142943287</v>
      </c>
    </row>
    <row r="15" spans="2:17" x14ac:dyDescent="0.25">
      <c r="C15" s="1">
        <f>G3*0.952381</f>
        <v>1000000.05</v>
      </c>
      <c r="H15">
        <f>F13/H13</f>
        <v>3.4217542780894132</v>
      </c>
    </row>
    <row r="18" spans="2:5" x14ac:dyDescent="0.25">
      <c r="B18" t="s">
        <v>20</v>
      </c>
      <c r="E18" t="s">
        <v>19</v>
      </c>
    </row>
  </sheetData>
  <pageMargins left="0.7" right="0.7" top="0.75" bottom="0.75" header="0.3" footer="0.3"/>
  <pageSetup orientation="portrait" r:id="rId1"/>
  <headerFooter>
    <oddHeader>&amp;L&amp;"Calibri"&amp;12&amp;K00B294Proprietary&amp;1#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618496F1F47D428A85644ADC761D5F" ma:contentTypeVersion="" ma:contentTypeDescription="Create a new document." ma:contentTypeScope="" ma:versionID="68dc9ab01726c7114c079f1563e24945">
  <xsd:schema xmlns:xsd="http://www.w3.org/2001/XMLSchema" xmlns:xs="http://www.w3.org/2001/XMLSchema" xmlns:p="http://schemas.microsoft.com/office/2006/metadata/properties" xmlns:ns2="759932eb-ae51-48f6-acbd-97ecc7f22599" xmlns:ns3="ea7fa907-6c5f-4ce2-b6ec-70bcdec5f791" targetNamespace="http://schemas.microsoft.com/office/2006/metadata/properties" ma:root="true" ma:fieldsID="20db5af582388c20c0df6fa2cf014dc5" ns2:_="" ns3:_="">
    <xsd:import namespace="759932eb-ae51-48f6-acbd-97ecc7f22599"/>
    <xsd:import namespace="ea7fa907-6c5f-4ce2-b6ec-70bcdec5f7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9932eb-ae51-48f6-acbd-97ecc7f22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a7d435f-bc0a-452e-b7b2-4cb57826a0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7fa907-6c5f-4ce2-b6ec-70bcdec5f79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b1f1de5-a0ca-4e5c-ba16-c8891b9d5d62}" ma:internalName="TaxCatchAll" ma:showField="CatchAllData" ma:web="ea7fa907-6c5f-4ce2-b6ec-70bcdec5f7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59932eb-ae51-48f6-acbd-97ecc7f22599">
      <Terms xmlns="http://schemas.microsoft.com/office/infopath/2007/PartnerControls"/>
    </lcf76f155ced4ddcb4097134ff3c332f>
    <TaxCatchAll xmlns="ea7fa907-6c5f-4ce2-b6ec-70bcdec5f79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CC5234-8029-4FAE-B210-988C3F5A0E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9932eb-ae51-48f6-acbd-97ecc7f22599"/>
    <ds:schemaRef ds:uri="ea7fa907-6c5f-4ce2-b6ec-70bcdec5f7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3E67DE-33EE-4AE9-A0A0-06A4937DC708}">
  <ds:schemaRefs>
    <ds:schemaRef ds:uri="http://schemas.microsoft.com/office/infopath/2007/PartnerControls"/>
    <ds:schemaRef ds:uri="759932eb-ae51-48f6-acbd-97ecc7f22599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ea7fa907-6c5f-4ce2-b6ec-70bcdec5f791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29F9971-4FB3-4DA2-A4A7-05461C7BB5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Adolescent</vt:lpstr>
      <vt:lpstr>Adult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Driver, Andrew</dc:creator>
  <cp:lastModifiedBy>Shukla, Hrithik</cp:lastModifiedBy>
  <dcterms:created xsi:type="dcterms:W3CDTF">2023-08-17T13:19:21Z</dcterms:created>
  <dcterms:modified xsi:type="dcterms:W3CDTF">2023-09-01T10:49:34Z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fd646-07cb-4c4e-a107-4e4d6b30ba1b_Enabled">
    <vt:lpwstr>true</vt:lpwstr>
  </property>
  <property fmtid="{D5CDD505-2E9C-101B-9397-08002B2CF9AE}" pid="3" name="MSIP_Label_927fd646-07cb-4c4e-a107-4e4d6b30ba1b_SetDate">
    <vt:lpwstr>2023-08-17T13:19:58Z</vt:lpwstr>
  </property>
  <property fmtid="{D5CDD505-2E9C-101B-9397-08002B2CF9AE}" pid="4" name="MSIP_Label_927fd646-07cb-4c4e-a107-4e4d6b30ba1b_Method">
    <vt:lpwstr>Privileged</vt:lpwstr>
  </property>
  <property fmtid="{D5CDD505-2E9C-101B-9397-08002B2CF9AE}" pid="5" name="MSIP_Label_927fd646-07cb-4c4e-a107-4e4d6b30ba1b_Name">
    <vt:lpwstr>927fd646-07cb-4c4e-a107-4e4d6b30ba1b</vt:lpwstr>
  </property>
  <property fmtid="{D5CDD505-2E9C-101B-9397-08002B2CF9AE}" pid="6" name="MSIP_Label_927fd646-07cb-4c4e-a107-4e4d6b30ba1b_SiteId">
    <vt:lpwstr>a00de4ec-48a8-43a6-be74-e31274e2060d</vt:lpwstr>
  </property>
  <property fmtid="{D5CDD505-2E9C-101B-9397-08002B2CF9AE}" pid="7" name="MSIP_Label_927fd646-07cb-4c4e-a107-4e4d6b30ba1b_ActionId">
    <vt:lpwstr>7221c8e7-5555-4eba-aac8-a50d1cd9bd9d</vt:lpwstr>
  </property>
  <property fmtid="{D5CDD505-2E9C-101B-9397-08002B2CF9AE}" pid="8" name="MSIP_Label_927fd646-07cb-4c4e-a107-4e4d6b30ba1b_ContentBits">
    <vt:lpwstr>1</vt:lpwstr>
  </property>
  <property fmtid="{D5CDD505-2E9C-101B-9397-08002B2CF9AE}" pid="9" name="MerckAIPLabel">
    <vt:lpwstr>Proprietary</vt:lpwstr>
  </property>
  <property fmtid="{D5CDD505-2E9C-101B-9397-08002B2CF9AE}" pid="10" name="MerckAIPDataExchange">
    <vt:lpwstr>!MRKMIP@Proprietary</vt:lpwstr>
  </property>
  <property fmtid="{D5CDD505-2E9C-101B-9397-08002B2CF9AE}" pid="11" name="_NewReviewCycle">
    <vt:lpwstr/>
  </property>
  <property fmtid="{D5CDD505-2E9C-101B-9397-08002B2CF9AE}" pid="12" name="ContentTypeId">
    <vt:lpwstr>0x01010013618496F1F47D428A85644ADC761D5F</vt:lpwstr>
  </property>
  <property fmtid="{D5CDD505-2E9C-101B-9397-08002B2CF9AE}" pid="13" name="MediaServiceImageTags">
    <vt:lpwstr/>
  </property>
  <property fmtid="{D5CDD505-2E9C-101B-9397-08002B2CF9AE}" pid="14" name="_AdHocReviewCycleID">
    <vt:i4>-103911855</vt:i4>
  </property>
  <property fmtid="{D5CDD505-2E9C-101B-9397-08002B2CF9AE}" pid="15" name="_EmailSubject">
    <vt:lpwstr>[Confidential] Forecast/budget estimates</vt:lpwstr>
  </property>
  <property fmtid="{D5CDD505-2E9C-101B-9397-08002B2CF9AE}" pid="16" name="_AuthorEmail">
    <vt:lpwstr>jacob.rosenberg@merck.com</vt:lpwstr>
  </property>
  <property fmtid="{D5CDD505-2E9C-101B-9397-08002B2CF9AE}" pid="17" name="_AuthorEmailDisplayName">
    <vt:lpwstr>Rosenberg, Jacob</vt:lpwstr>
  </property>
  <property fmtid="{D5CDD505-2E9C-101B-9397-08002B2CF9AE}" pid="18" name="_ReviewingToolsShownOnce">
    <vt:lpwstr/>
  </property>
</Properties>
</file>