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"/>
    </mc:Choice>
  </mc:AlternateContent>
  <xr:revisionPtr revIDLastSave="0" documentId="13_ncr:1_{FAD9228F-F4A8-4BA8-8AD4-09EBA0C2ED41}" xr6:coauthVersionLast="47" xr6:coauthVersionMax="47" xr10:uidLastSave="{00000000-0000-0000-0000-000000000000}"/>
  <bookViews>
    <workbookView xWindow="-108" yWindow="-108" windowWidth="23256" windowHeight="12576" xr2:uid="{83E67631-473F-4E73-A107-6129FF65CC80}"/>
  </bookViews>
  <sheets>
    <sheet name="Budget" sheetId="2" r:id="rId1"/>
    <sheet name="SAP report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D39" i="2"/>
  <c r="D38" i="2"/>
  <c r="I12" i="2"/>
  <c r="H13" i="2"/>
  <c r="H10" i="2"/>
  <c r="C39" i="2"/>
  <c r="F13" i="2"/>
  <c r="F12" i="2"/>
  <c r="F11" i="2"/>
  <c r="F10" i="2"/>
  <c r="G21" i="2" l="1"/>
  <c r="G29" i="2" l="1"/>
  <c r="G28" i="2"/>
  <c r="C38" i="2"/>
  <c r="G27" i="2"/>
  <c r="G30" i="2"/>
  <c r="H30" i="2" s="1"/>
  <c r="G26" i="2"/>
  <c r="H26" i="2" s="1"/>
  <c r="G25" i="2"/>
  <c r="H25" i="2" s="1"/>
  <c r="G23" i="2"/>
  <c r="H23" i="2" s="1"/>
  <c r="G22" i="2"/>
  <c r="H22" i="2" s="1"/>
  <c r="H21" i="2"/>
  <c r="G20" i="2"/>
  <c r="H20" i="2" s="1"/>
  <c r="G19" i="2"/>
  <c r="H19" i="2" s="1"/>
  <c r="G18" i="2"/>
  <c r="K13" i="2" s="1"/>
  <c r="G17" i="2"/>
  <c r="H17" i="2" s="1"/>
  <c r="G16" i="2"/>
  <c r="G10" i="2"/>
  <c r="F15" i="2"/>
  <c r="G15" i="2" s="1"/>
  <c r="F14" i="2"/>
  <c r="G14" i="2" s="1"/>
  <c r="K5" i="2" s="1"/>
  <c r="F9" i="2"/>
  <c r="K12" i="2" s="1"/>
  <c r="F8" i="2"/>
  <c r="K11" i="2" s="1"/>
  <c r="F6" i="2"/>
  <c r="K7" i="2" s="1"/>
  <c r="F5" i="2"/>
  <c r="K10" i="2" s="1"/>
  <c r="G5" i="2"/>
  <c r="H24" i="2"/>
  <c r="K8" i="2"/>
  <c r="B5" i="2" l="1"/>
  <c r="G32" i="2"/>
  <c r="G33" i="2" s="1"/>
  <c r="G35" i="2" s="1"/>
  <c r="K9" i="2"/>
  <c r="H5" i="2"/>
  <c r="B16" i="2"/>
  <c r="K6" i="2"/>
  <c r="B10" i="2"/>
  <c r="H16" i="2"/>
  <c r="H32" i="2" s="1"/>
  <c r="K14" i="2" l="1"/>
  <c r="L13" i="2" s="1"/>
  <c r="D5" i="2"/>
  <c r="D10" i="2"/>
  <c r="D16" i="2"/>
  <c r="K16" i="2" l="1"/>
  <c r="L6" i="2"/>
  <c r="L12" i="2"/>
  <c r="L10" i="2"/>
  <c r="L9" i="2"/>
  <c r="L11" i="2"/>
  <c r="L8" i="2"/>
  <c r="L5" i="2"/>
  <c r="L14" i="2"/>
  <c r="L7" i="2"/>
</calcChain>
</file>

<file path=xl/sharedStrings.xml><?xml version="1.0" encoding="utf-8"?>
<sst xmlns="http://schemas.openxmlformats.org/spreadsheetml/2006/main" count="193" uniqueCount="182">
  <si>
    <t>M.0038863 PROMO-US-2023 VERQUVO</t>
  </si>
  <si>
    <t xml:space="preserve">  Customer Resources</t>
  </si>
  <si>
    <t xml:space="preserve">      Product Promotional Resources</t>
  </si>
  <si>
    <t xml:space="preserve">              4075316 0010  Prior Year Carryover Expense</t>
  </si>
  <si>
    <t xml:space="preserve">              4075316 0020  Available Funds</t>
  </si>
  <si>
    <t xml:space="preserve">              4075316 0030  Finance Forecast Plug</t>
  </si>
  <si>
    <t xml:space="preserve">              4075316 0040  Efficiencies to be realized</t>
  </si>
  <si>
    <t xml:space="preserve">              4075316 0050  MS DET - MCS XC Fixed Contractor</t>
  </si>
  <si>
    <t xml:space="preserve">              4075316 0060  MS DET - Omni XC Agency Fixed Contractor</t>
  </si>
  <si>
    <t xml:space="preserve">              4075316 0070  JA DET - XC Accenture Fixed Costs</t>
  </si>
  <si>
    <t xml:space="preserve">              4075316 0080  JA DET - XC Accenture Variable Costs</t>
  </si>
  <si>
    <t xml:space="preserve">              4075316 0090  JM DET - XC ZS Blueprint</t>
  </si>
  <si>
    <t xml:space="preserve">              4075316 0100  JA DET - iProspect SEO</t>
  </si>
  <si>
    <t xml:space="preserve">              4075316 0110  JM DET - XC NBE</t>
  </si>
  <si>
    <t xml:space="preserve">              4075316 0120  JA DET - Chatbot</t>
  </si>
  <si>
    <t xml:space="preserve">              4075316 0140  MS DET - MCS PRT Editorial Support</t>
  </si>
  <si>
    <t xml:space="preserve">              4075316 0150  Non-DET XC Accenture Fixed Costs</t>
  </si>
  <si>
    <t xml:space="preserve">              4075316 0160  Non-DET XC Accenture Variable Costs</t>
  </si>
  <si>
    <t xml:space="preserve">              4075316 0170  AG XC Adare (Print Production) - HCC</t>
  </si>
  <si>
    <t xml:space="preserve">              4075316 0180  AG HIBBERT ROME - HCC</t>
  </si>
  <si>
    <t xml:space="preserve">              4075316 0190  DMW HSC AOR FEE MED ED</t>
  </si>
  <si>
    <t xml:space="preserve">              4075316 0200  DMW HSC AOR OOPS MED ED</t>
  </si>
  <si>
    <t xml:space="preserve">              4075316 0210  RAW - DET Fixed Contractor Fees - Aquent</t>
  </si>
  <si>
    <t xml:space="preserve">              4075316 0220  AG FCBCure Agency FEE - HCC</t>
  </si>
  <si>
    <t xml:space="preserve">              4075316 0230  AG FCBCure Agency OOP - HCC</t>
  </si>
  <si>
    <t xml:space="preserve">              4075316 0240  AG Dieste Agency Fees - HCC</t>
  </si>
  <si>
    <t xml:space="preserve">              4075316 0250  AG Dieste Agency OOP - HCC</t>
  </si>
  <si>
    <t xml:space="preserve">              4075316 0260  AG Transperfect/CQ Fluency - HCC</t>
  </si>
  <si>
    <t xml:space="preserve">              4075316 0270  AG Reverba Video Recruitment - HCC</t>
  </si>
  <si>
    <t xml:space="preserve">              4075316 0280  JA Misc Art Buys</t>
  </si>
  <si>
    <t xml:space="preserve">              4075316 0290  AG ConnectiveRx - HCC</t>
  </si>
  <si>
    <t xml:space="preserve">              4075316 0310  SN H&amp;S Fee - HCP</t>
  </si>
  <si>
    <t xml:space="preserve">              4075316 0330  SN H&amp;S OOP - HCP</t>
  </si>
  <si>
    <t xml:space="preserve">              4075316 0340  SN Aquent Fee - HCP</t>
  </si>
  <si>
    <t xml:space="preserve">              4075316 0350  SN XC Adare Print Production - HCP</t>
  </si>
  <si>
    <t xml:space="preserve">              4075316 0360  SN Hibbert ROME - HCP</t>
  </si>
  <si>
    <t xml:space="preserve">              4075316 0370  SN - Reprints - HCP</t>
  </si>
  <si>
    <t xml:space="preserve">              4075316 0380  RAW - Relevate Health</t>
  </si>
  <si>
    <t xml:space="preserve">              4075316 0390  CC Opportunity Fund</t>
  </si>
  <si>
    <t xml:space="preserve">              4075316 1650  RAW - CoverMyMeds PA+Program</t>
  </si>
  <si>
    <t xml:space="preserve">              4075316 1660  RAW - PDR Subscription</t>
  </si>
  <si>
    <t xml:space="preserve">      Payer/Policy/HCEI Resources</t>
  </si>
  <si>
    <t xml:space="preserve">              4075316 0440  Payer - Precision for Value (PFV)</t>
  </si>
  <si>
    <t xml:space="preserve">              4075316 0450  Payer - XC Accenture Fixed Costs</t>
  </si>
  <si>
    <t xml:space="preserve">              4075316 0460  Payer - XC Accenture Variable Costs</t>
  </si>
  <si>
    <t xml:space="preserve">              4075316 0470  Payer - Aquent</t>
  </si>
  <si>
    <t xml:space="preserve">              4075316 0480  Payer - Clarivate Fingertip Formulary</t>
  </si>
  <si>
    <t xml:space="preserve">              4075316 0490  Payer - Market Research</t>
  </si>
  <si>
    <t xml:space="preserve">              4075316 0500  Payer - DRG Tool</t>
  </si>
  <si>
    <t xml:space="preserve">              4075316 0510  Payer - Bluepath</t>
  </si>
  <si>
    <t xml:space="preserve">              4075316 0520  Payer - PFV Veeva Template</t>
  </si>
  <si>
    <t xml:space="preserve">              4075316 0530  RAW - Policy</t>
  </si>
  <si>
    <t xml:space="preserve">              4075316 0540  Payer - MMIT</t>
  </si>
  <si>
    <t xml:space="preserve">  Communication Programs &amp; Campaigns</t>
  </si>
  <si>
    <t xml:space="preserve">      Multi-Channel Campaign Execution</t>
  </si>
  <si>
    <t xml:space="preserve">              4075316 0320  MS DET Knowclick survey</t>
  </si>
  <si>
    <t xml:space="preserve">              4075316 0570  JM DET - XC QuickPivot</t>
  </si>
  <si>
    <t xml:space="preserve">              4075316 0580  JM DET - XC Email Rental</t>
  </si>
  <si>
    <t xml:space="preserve">              4075316 0590  JM DET - E.H.R. Programs</t>
  </si>
  <si>
    <t xml:space="preserve">              4075316 0600  AG Adherence</t>
  </si>
  <si>
    <t xml:space="preserve">      Advertising Programs (Purchased Media Sp</t>
  </si>
  <si>
    <t xml:space="preserve">           Digital: Display</t>
  </si>
  <si>
    <t xml:space="preserve">              4075316 0700  JA Initiative Agency Media Buys - HCC</t>
  </si>
  <si>
    <t xml:space="preserve">              4075316 0720  JM Solved Working Media - HCP</t>
  </si>
  <si>
    <t xml:space="preserve">           Agency Fees: Media Buying</t>
  </si>
  <si>
    <t xml:space="preserve">              4075316 0730  JA HCC Initiative Agency Fee</t>
  </si>
  <si>
    <t xml:space="preserve">              4075316 0740  JM Solved Agency Fee HCP</t>
  </si>
  <si>
    <t xml:space="preserve">              4075316 0750  JA HCC (Initiative) Negotiated Media Svg</t>
  </si>
  <si>
    <t xml:space="preserve">              4075316 0760  JM HCP (Solved) Negotiated Media Svgs</t>
  </si>
  <si>
    <t xml:space="preserve">      Public Affairs/External Relations Progra</t>
  </si>
  <si>
    <t xml:space="preserve">              4075316 0780  KR - 2023 Vericiguat U.S. Comms Support</t>
  </si>
  <si>
    <t xml:space="preserve">      Patient Support Services</t>
  </si>
  <si>
    <t xml:space="preserve">           Patient Financial Support</t>
  </si>
  <si>
    <t xml:space="preserve">              4075316 0790  CEH - Merck Access Program (HUB)</t>
  </si>
  <si>
    <t xml:space="preserve">           Other Patient Support Activities</t>
  </si>
  <si>
    <t xml:space="preserve">              4075316 1610  AG Pleio PSP</t>
  </si>
  <si>
    <t xml:space="preserve">  Medical Education</t>
  </si>
  <si>
    <t xml:space="preserve">      Congress &amp; Exhibits</t>
  </si>
  <si>
    <t xml:space="preserve">           Local/National Congress &amp; Exhibit</t>
  </si>
  <si>
    <t xml:space="preserve">              4075316 0810  DH ACC Exhibit</t>
  </si>
  <si>
    <t xml:space="preserve">              4075316 0820  DH ACC Product Theater</t>
  </si>
  <si>
    <t xml:space="preserve">              4075316 0830  DH HFSA Exhibit</t>
  </si>
  <si>
    <t xml:space="preserve">              4075316 0840  DH HFSA Product Theater</t>
  </si>
  <si>
    <t xml:space="preserve">              4075316 0850  DH AHA Exhibit</t>
  </si>
  <si>
    <t xml:space="preserve">              4075316 0860  DH AHA Product Theater</t>
  </si>
  <si>
    <t xml:space="preserve">              4075316 0870  DH AAHFN Exhibit</t>
  </si>
  <si>
    <t xml:space="preserve">              4075316 1620  DH AAHFN Product Theater</t>
  </si>
  <si>
    <t xml:space="preserve">              4075316 1630  DH Regional Product Theaters</t>
  </si>
  <si>
    <t xml:space="preserve">              4075316 1640  DH Medscape</t>
  </si>
  <si>
    <t xml:space="preserve">      Merck Medical Forums</t>
  </si>
  <si>
    <t xml:space="preserve">           Sales Team Directed Merck Medical Forums</t>
  </si>
  <si>
    <t xml:space="preserve">              4075316 0930  DH VERQUVO MMF (Sales Team Directed)</t>
  </si>
  <si>
    <t xml:space="preserve">      Consulting Service Agreements</t>
  </si>
  <si>
    <t xml:space="preserve">              4075316 0990  DMW CSA MED ED</t>
  </si>
  <si>
    <t xml:space="preserve">  Outcomes Research and Pricing</t>
  </si>
  <si>
    <t xml:space="preserve">      Outcomes Research</t>
  </si>
  <si>
    <t xml:space="preserve">              4075316 1000  KI CORE</t>
  </si>
  <si>
    <t xml:space="preserve">  Strategic Input &amp; Market Understanding</t>
  </si>
  <si>
    <t xml:space="preserve">      Market Research Activities</t>
  </si>
  <si>
    <t xml:space="preserve">           Primary Market Research</t>
  </si>
  <si>
    <t xml:space="preserve">              4075316 1020  BL HCC VERQUVO/CHF ATU(Two Waves)23-2141</t>
  </si>
  <si>
    <t xml:space="preserve">              4075316 1030  BL CHF Patient Community Year 3 22-3553</t>
  </si>
  <si>
    <t xml:space="preserve">              4075316 1040  BL Physician Observed Patient Gr 23-2327</t>
  </si>
  <si>
    <t xml:space="preserve">              4075316 1050  BL Creative Evolution</t>
  </si>
  <si>
    <t xml:space="preserve">              4075316 1060  BL - 2023 HCP Verquvo Community 23-2160</t>
  </si>
  <si>
    <t xml:space="preserve">              4075316 1070  BL - US ATU Sagespring 23-2318</t>
  </si>
  <si>
    <t xml:space="preserve">              4075316 1080  BL - Physician Observed Patient Groups</t>
  </si>
  <si>
    <t xml:space="preserve">              4075316 1090  BL - HCP Sement Persona Analysis 23-2181</t>
  </si>
  <si>
    <t xml:space="preserve">              4075316 1100  Payer Trinity HFAccess Landscape 22-2984</t>
  </si>
  <si>
    <t xml:space="preserve">              4075316 1110  BL HCP Market Research Special Projects</t>
  </si>
  <si>
    <t xml:space="preserve">      Competitive Intelligence</t>
  </si>
  <si>
    <t xml:space="preserve">              4075316 1430  MAM - HealthAce 1/2 Share</t>
  </si>
  <si>
    <t xml:space="preserve">  Samples / Coupons / Vouchers</t>
  </si>
  <si>
    <t xml:space="preserve">      Promo Product Samples</t>
  </si>
  <si>
    <t xml:space="preserve">              4075316 1440  GTE VERQUVO Samples</t>
  </si>
  <si>
    <t xml:space="preserve">              4075316 1670  GTE Samples Discard</t>
  </si>
  <si>
    <t xml:space="preserve">      Coupons &amp; Vouchers</t>
  </si>
  <si>
    <t xml:space="preserve">              4075316 1450  AG VERQUVO Coupon Program Admin</t>
  </si>
  <si>
    <t xml:space="preserve">              4075316 1460  AG VERQUVO RelayHealth eVoucher Admin</t>
  </si>
  <si>
    <t xml:space="preserve">              4075316 1470  AG VERQUVO Voucher Reimbursement</t>
  </si>
  <si>
    <t xml:space="preserve">  Sales Team Support</t>
  </si>
  <si>
    <t xml:space="preserve">      Sales Team Support and Logistics</t>
  </si>
  <si>
    <t xml:space="preserve">              4075316 1490  GTE PSI Sample Holder Assembly</t>
  </si>
  <si>
    <t xml:space="preserve">              4075316 1500  GTE Sales Meetings</t>
  </si>
  <si>
    <t xml:space="preserve">              4075316 1510  GTE Learning &amp; Development</t>
  </si>
  <si>
    <t>SAP</t>
  </si>
  <si>
    <t>Category</t>
  </si>
  <si>
    <t>% Spend</t>
  </si>
  <si>
    <t>Channel</t>
  </si>
  <si>
    <t>Media Plans</t>
  </si>
  <si>
    <t>SAP report</t>
  </si>
  <si>
    <t>Diff</t>
  </si>
  <si>
    <t>Promotion Channel</t>
  </si>
  <si>
    <t>2022 budget</t>
  </si>
  <si>
    <t>% 2022                       In-Scope Budget</t>
  </si>
  <si>
    <t>HCC</t>
  </si>
  <si>
    <t>POC</t>
  </si>
  <si>
    <t>*Samples</t>
  </si>
  <si>
    <t>DISPLAY</t>
  </si>
  <si>
    <t>*Vouchers</t>
  </si>
  <si>
    <t>AUDIO</t>
  </si>
  <si>
    <t>HCC Display</t>
  </si>
  <si>
    <t>SOCIAL</t>
  </si>
  <si>
    <t xml:space="preserve">HCC Audio </t>
  </si>
  <si>
    <t>PAID SEARCH</t>
  </si>
  <si>
    <t>HCP MCM/In-Office</t>
  </si>
  <si>
    <t>HCP</t>
  </si>
  <si>
    <t>MCM</t>
  </si>
  <si>
    <t>HCC In-Office POC</t>
  </si>
  <si>
    <t>HCP POC</t>
  </si>
  <si>
    <t>HCC Social</t>
  </si>
  <si>
    <t>HCP PD SEARCH</t>
  </si>
  <si>
    <t>HCC Pd Search</t>
  </si>
  <si>
    <t>SAMPLES*</t>
  </si>
  <si>
    <t>Adherence (EHR)</t>
  </si>
  <si>
    <t>VOUCHERS*</t>
  </si>
  <si>
    <t>In-Scope Budget</t>
  </si>
  <si>
    <t>Miscellaneous</t>
  </si>
  <si>
    <t>ProductPromotionalResources</t>
  </si>
  <si>
    <t>Total Budget</t>
  </si>
  <si>
    <t>Payer/PolicyResources</t>
  </si>
  <si>
    <t>Non-analyzable</t>
  </si>
  <si>
    <t>Agency Fees (INI/Solved)</t>
  </si>
  <si>
    <t>Sales Team Support &amp; Logistics</t>
  </si>
  <si>
    <t>Public Affairs/External Relations Programs</t>
  </si>
  <si>
    <t>Congress&amp;Exhibits</t>
  </si>
  <si>
    <t>PrimaryMarketResearch</t>
  </si>
  <si>
    <t>SecondaryDataandForecasting</t>
  </si>
  <si>
    <t>CompetitiveIntelligence</t>
  </si>
  <si>
    <t>MCM campaign Execution</t>
  </si>
  <si>
    <t>Coupons and Vouchers</t>
  </si>
  <si>
    <t>* Includes only Cost of Goods (COG) for Samples and reimbursement cost for Vouchers</t>
  </si>
  <si>
    <t xml:space="preserve">** Source : Jun23 SAP Budget (MayFC), Jul23 Media Plans </t>
  </si>
  <si>
    <t>?</t>
  </si>
  <si>
    <t>Analyzable but not measured</t>
  </si>
  <si>
    <t>MMF</t>
  </si>
  <si>
    <t xml:space="preserve">kept under misleanous under  ROI not measurable </t>
  </si>
  <si>
    <t>outside</t>
  </si>
  <si>
    <t>HCP PRINT</t>
  </si>
  <si>
    <t>Adheris BagTags</t>
  </si>
  <si>
    <t>+analyzable not measured</t>
  </si>
  <si>
    <t>KNOWCLICK - email out to 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</si>
</sst>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#.0,,&quot; M&quot;;\ "/>
    <numFmt numFmtId="166" formatCode="&quot;$&quot;##.00,,&quot; M&quot;;\ "/>
    <numFmt numFmtId="167" formatCode="0.0%"/>
    <numFmt numFmtId="168" formatCode="&quot;$&quot;##.#,,&quot; M&quot;;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374370555742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center" vertical="center"/>
    </xf>
    <xf numFmtId="0" fontId="0" fillId="5" borderId="1" xfId="0" applyFill="1" applyBorder="1"/>
    <xf numFmtId="164" fontId="5" fillId="5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vertical="center"/>
    </xf>
    <xf numFmtId="0" fontId="4" fillId="0" borderId="0" xfId="0" applyFont="1"/>
    <xf numFmtId="0" fontId="0" fillId="6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9" fontId="0" fillId="6" borderId="1" xfId="2" applyFont="1" applyFill="1" applyBorder="1" applyAlignment="1">
      <alignment horizontal="center" vertical="center"/>
    </xf>
    <xf numFmtId="0" fontId="0" fillId="7" borderId="1" xfId="0" applyFill="1" applyBorder="1"/>
    <xf numFmtId="5" fontId="0" fillId="7" borderId="1" xfId="0" applyNumberFormat="1" applyFill="1" applyBorder="1"/>
    <xf numFmtId="165" fontId="7" fillId="0" borderId="0" xfId="0" applyNumberFormat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8" fontId="0" fillId="8" borderId="1" xfId="0" applyNumberForma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5" fontId="5" fillId="7" borderId="1" xfId="0" applyNumberFormat="1" applyFont="1" applyFill="1" applyBorder="1"/>
    <xf numFmtId="164" fontId="0" fillId="7" borderId="1" xfId="1" applyNumberFormat="1" applyFont="1" applyFill="1" applyBorder="1" applyAlignment="1"/>
    <xf numFmtId="164" fontId="0" fillId="0" borderId="0" xfId="0" applyNumberFormat="1"/>
    <xf numFmtId="165" fontId="4" fillId="0" borderId="0" xfId="0" applyNumberFormat="1" applyFont="1"/>
    <xf numFmtId="0" fontId="8" fillId="0" borderId="0" xfId="0" applyFont="1" applyAlignment="1">
      <alignment horizontal="left" vertical="center" readingOrder="1"/>
    </xf>
    <xf numFmtId="0" fontId="0" fillId="9" borderId="0" xfId="0" applyFill="1"/>
    <xf numFmtId="164" fontId="5" fillId="2" borderId="2" xfId="1" applyNumberFormat="1" applyFont="1" applyFill="1" applyBorder="1" applyAlignment="1"/>
    <xf numFmtId="164" fontId="5" fillId="2" borderId="3" xfId="1" applyNumberFormat="1" applyFont="1" applyFill="1" applyBorder="1" applyAlignment="1"/>
    <xf numFmtId="164" fontId="5" fillId="2" borderId="4" xfId="1" applyNumberFormat="1" applyFont="1" applyFill="1" applyBorder="1" applyAlignment="1"/>
    <xf numFmtId="0" fontId="0" fillId="10" borderId="0" xfId="0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0" fontId="0" fillId="0" borderId="0" xfId="0" applyFill="1"/>
    <xf numFmtId="0" fontId="0" fillId="10" borderId="2" xfId="0" applyFill="1" applyBorder="1"/>
    <xf numFmtId="0" fontId="0" fillId="13" borderId="0" xfId="0" applyFill="1"/>
    <xf numFmtId="0" fontId="0" fillId="10" borderId="0" xfId="0" applyFill="1" applyAlignment="1"/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10" borderId="0" xfId="0" applyFill="1" applyAlignment="1">
      <alignment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2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0" xfId="0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9" fontId="0" fillId="5" borderId="4" xfId="2" applyFont="1" applyFill="1" applyBorder="1" applyAlignment="1">
      <alignment horizontal="center" vertical="center"/>
    </xf>
    <xf numFmtId="0" fontId="0" fillId="0" borderId="0" xfId="0" quotePrefix="1"/>
    <xf numFmtId="164" fontId="2" fillId="0" borderId="0" xfId="0" applyNumberFormat="1" applyFont="1"/>
    <xf numFmtId="0" fontId="2" fillId="0" borderId="0" xfId="0" applyFont="1"/>
    <xf numFmtId="0" fontId="0" fillId="9" borderId="1" xfId="0" applyFill="1" applyBorder="1"/>
    <xf numFmtId="164" fontId="5" fillId="9" borderId="1" xfId="1" applyNumberFormat="1" applyFont="1" applyFill="1" applyBorder="1" applyAlignment="1"/>
    <xf numFmtId="164" fontId="0" fillId="9" borderId="1" xfId="1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489857</xdr:colOff>
      <xdr:row>1</xdr:row>
      <xdr:rowOff>0</xdr:rowOff>
    </xdr:from>
    <xdr:to>
      <xdr:col>20</xdr:col>
      <xdr:colOff>15741</xdr:colOff>
      <xdr:row>29</xdr:row>
      <xdr:rowOff>0</xdr:rowOff>
    </xdr:to>
    <xdr:sp macro="" textlink="">
      <xdr:nvSpPr>
        <xdr:cNvPr id="2" name="Rounded Rectangle 4">
          <a:extLst>
            <a:ext uri="{FF2B5EF4-FFF2-40B4-BE49-F238E27FC236}">
              <a16:creationId xmlns:a16="http://schemas.microsoft.com/office/drawing/2014/main" id="{343C2CD3-03E5-4E67-8B10-4B53AB3291EE}"/>
            </a:ext>
          </a:extLst>
        </xdr:cNvPr>
        <xdr:cNvSpPr/>
      </xdr:nvSpPr>
      <xdr:spPr>
        <a:xfrm>
          <a:off x="14377307" y="552450"/>
          <a:ext cx="5196434" cy="5057840"/>
        </a:xfrm>
        <a:prstGeom prst="roundRect">
          <a:avLst/>
        </a:prstGeom>
        <a:solidFill>
          <a:schemeClr val="accent2">
            <a:lumMod val="7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8010" tIns="39005" rIns="78010" bIns="3900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budget** ( $15.8MM) includes: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Product Promotional Resources ($6.9M)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Payer/Policy Resources ($0.01M)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Agency Fees (INI/Solved) ($0.1M)  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Congress &amp; Exhibits ($0.1M)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Primary Market Research ($0.5M)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Competitive Intelligence ($0.03M)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MCM campaign Execution ($0.2M) 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Coupons/Vouchers ($0.7M)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         ROI not available ($2.9M) :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b="0" kern="1200" baseline="0">
              <a:solidFill>
                <a:srgbClr val="000000"/>
              </a:solidFill>
              <a:latin typeface="+mn-lt"/>
              <a:ea typeface="+mn-ea"/>
              <a:cs typeface="+mn-cs"/>
            </a:rPr>
            <a:t>MMF ($2.25M)</a:t>
          </a:r>
        </a:p>
        <a:p>
          <a:pPr marL="28575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b="0" kern="1200" baseline="0">
              <a:solidFill>
                <a:srgbClr val="000000"/>
              </a:solidFill>
              <a:latin typeface="+mn-lt"/>
              <a:ea typeface="+mn-ea"/>
              <a:cs typeface="+mn-cs"/>
            </a:rPr>
            <a:t>HCP Paid Search ($0.09M)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b="0">
              <a:solidFill>
                <a:srgbClr val="000000"/>
              </a:solidFill>
            </a:rPr>
            <a:t>HCP</a:t>
          </a:r>
          <a:r>
            <a:rPr lang="en-US" sz="1350" b="0" baseline="0">
              <a:solidFill>
                <a:srgbClr val="000000"/>
              </a:solidFill>
            </a:rPr>
            <a:t> Print ($0.5M)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b="0" baseline="0">
              <a:solidFill>
                <a:srgbClr val="000000"/>
              </a:solidFill>
            </a:rPr>
            <a:t>Adheris BagTags($0.03M)</a:t>
          </a:r>
          <a:endParaRPr lang="en-US" sz="1350" b="0">
            <a:solidFill>
              <a:srgbClr val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thraj\AppData\Local\Microsoft\Windows\INetCache\Content.Outlook\HRV2VLK0\2023%20HCC%20Verquvo%20Flow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%20plan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BB23">
            <v>5073762</v>
          </cell>
        </row>
        <row r="33">
          <cell r="BB33">
            <v>1538884.19</v>
          </cell>
        </row>
        <row r="55">
          <cell r="BB55">
            <v>736027</v>
          </cell>
        </row>
        <row r="64">
          <cell r="BB64">
            <v>1539278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60">
          <cell r="C60">
            <v>1584227.92</v>
          </cell>
        </row>
        <row r="61">
          <cell r="C61">
            <v>347232.01</v>
          </cell>
        </row>
        <row r="62">
          <cell r="C62">
            <v>94071.08</v>
          </cell>
        </row>
        <row r="63">
          <cell r="C63">
            <v>497885.87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DFD9-9E0C-4025-9C5A-332F45B5592E}">
  <dimension ref="B4:L39"/>
  <sheetViews>
    <sheetView showGridLines="0" tabSelected="1" zoomScale="70" zoomScaleNormal="70" workbookViewId="0">
      <selection activeCell="M16" sqref="M16"/>
    </sheetView>
  </sheetViews>
  <sheetFormatPr defaultColWidth="8.88671875" defaultRowHeight="14.4" x14ac:dyDescent="0.3"/>
  <cols>
    <col min="2" max="2" width="13.44140625" bestFit="1" customWidth="1"/>
    <col min="3" max="3" width="15.88671875" bestFit="1" customWidth="1"/>
    <col min="4" max="4" width="11.33203125" customWidth="1"/>
    <col min="5" max="5" width="40.5546875" bestFit="1" customWidth="1"/>
    <col min="6" max="6" width="24.109375" customWidth="1"/>
    <col min="7" max="7" width="14.109375" customWidth="1"/>
    <col min="8" max="8" width="14.5546875" customWidth="1"/>
    <col min="9" max="9" width="8.21875" customWidth="1"/>
    <col min="10" max="10" width="19.5546875" bestFit="1" customWidth="1"/>
    <col min="11" max="11" width="14.88671875" bestFit="1" customWidth="1"/>
    <col min="12" max="12" width="19.88671875" bestFit="1" customWidth="1"/>
    <col min="13" max="13" width="18.77734375" bestFit="1" customWidth="1"/>
  </cols>
  <sheetData>
    <row r="4" spans="2:12" ht="54.6" customHeight="1" x14ac:dyDescent="0.3">
      <c r="B4" s="1" t="s">
        <v>125</v>
      </c>
      <c r="C4" s="1" t="s">
        <v>126</v>
      </c>
      <c r="D4" s="2" t="s">
        <v>127</v>
      </c>
      <c r="E4" s="2" t="s">
        <v>128</v>
      </c>
      <c r="F4" s="2" t="s">
        <v>129</v>
      </c>
      <c r="G4" s="2" t="s">
        <v>130</v>
      </c>
      <c r="H4" s="3" t="s">
        <v>131</v>
      </c>
      <c r="J4" s="1" t="s">
        <v>132</v>
      </c>
      <c r="K4" s="1" t="s">
        <v>133</v>
      </c>
      <c r="L4" s="4" t="s">
        <v>134</v>
      </c>
    </row>
    <row r="5" spans="2:12" x14ac:dyDescent="0.3">
      <c r="B5" s="50">
        <f>SUM(G5:G9)</f>
        <v>8770921.5199999996</v>
      </c>
      <c r="C5" s="51" t="s">
        <v>135</v>
      </c>
      <c r="D5" s="52">
        <f>B5/G32</f>
        <v>0.29853126792044971</v>
      </c>
      <c r="E5" s="5" t="s">
        <v>136</v>
      </c>
      <c r="F5" s="31">
        <f>[1]Sheet1!$BB$23</f>
        <v>5073762</v>
      </c>
      <c r="G5" s="53">
        <f>'SAP report'!B63</f>
        <v>8770921.5199999996</v>
      </c>
      <c r="H5" s="56">
        <f>G5-SUM(F5:F9)</f>
        <v>-117029.66999999993</v>
      </c>
      <c r="J5" s="6" t="s">
        <v>137</v>
      </c>
      <c r="K5" s="7">
        <f>G14</f>
        <v>1361913.36</v>
      </c>
      <c r="L5" s="8">
        <f t="shared" ref="L5:L13" si="0">K5/$K$14</f>
        <v>0.10460640078697406</v>
      </c>
    </row>
    <row r="6" spans="2:12" x14ac:dyDescent="0.3">
      <c r="B6" s="50"/>
      <c r="C6" s="51"/>
      <c r="D6" s="52"/>
      <c r="E6" s="5" t="s">
        <v>138</v>
      </c>
      <c r="F6" s="32">
        <f>[1]Sheet1!$BB$33</f>
        <v>1538884.19</v>
      </c>
      <c r="G6" s="54"/>
      <c r="H6" s="56"/>
      <c r="J6" s="6" t="s">
        <v>139</v>
      </c>
      <c r="K6" s="9">
        <f>G15</f>
        <v>126305.05</v>
      </c>
      <c r="L6" s="10">
        <f t="shared" si="0"/>
        <v>9.7012901626273764E-3</v>
      </c>
    </row>
    <row r="7" spans="2:12" x14ac:dyDescent="0.3">
      <c r="B7" s="50"/>
      <c r="C7" s="51"/>
      <c r="D7" s="52"/>
      <c r="E7" s="5" t="s">
        <v>140</v>
      </c>
      <c r="F7" s="32"/>
      <c r="G7" s="54"/>
      <c r="H7" s="56"/>
      <c r="J7" s="6" t="s">
        <v>141</v>
      </c>
      <c r="K7" s="7">
        <f>F6</f>
        <v>1538884.19</v>
      </c>
      <c r="L7" s="8">
        <f t="shared" si="0"/>
        <v>0.11819924899178455</v>
      </c>
    </row>
    <row r="8" spans="2:12" x14ac:dyDescent="0.3">
      <c r="B8" s="50"/>
      <c r="C8" s="51"/>
      <c r="D8" s="52"/>
      <c r="E8" s="5" t="s">
        <v>142</v>
      </c>
      <c r="F8" s="32">
        <f>[1]Sheet1!$BB$55</f>
        <v>736027</v>
      </c>
      <c r="G8" s="54"/>
      <c r="H8" s="56"/>
      <c r="J8" s="6" t="s">
        <v>143</v>
      </c>
      <c r="K8" s="7">
        <f>F7</f>
        <v>0</v>
      </c>
      <c r="L8" s="8">
        <f t="shared" si="0"/>
        <v>0</v>
      </c>
    </row>
    <row r="9" spans="2:12" x14ac:dyDescent="0.3">
      <c r="B9" s="50"/>
      <c r="C9" s="51"/>
      <c r="D9" s="52"/>
      <c r="E9" s="5" t="s">
        <v>144</v>
      </c>
      <c r="F9" s="33">
        <f>[1]Sheet1!$BB$64</f>
        <v>1539278</v>
      </c>
      <c r="G9" s="55"/>
      <c r="H9" s="56"/>
      <c r="J9" s="6" t="s">
        <v>145</v>
      </c>
      <c r="K9" s="7">
        <f>F10+F11</f>
        <v>1931459.93</v>
      </c>
      <c r="L9" s="8">
        <f t="shared" si="0"/>
        <v>0.14835236768773663</v>
      </c>
    </row>
    <row r="10" spans="2:12" x14ac:dyDescent="0.3">
      <c r="B10" s="63">
        <f>SUM(G10:G15)</f>
        <v>4060352.33</v>
      </c>
      <c r="C10" s="63" t="s">
        <v>146</v>
      </c>
      <c r="D10" s="66">
        <f>B10/G32</f>
        <v>0.13820008838462988</v>
      </c>
      <c r="E10" s="11" t="s">
        <v>147</v>
      </c>
      <c r="F10" s="12">
        <f>[2]Sheet2!$C$60</f>
        <v>1584227.92</v>
      </c>
      <c r="G10" s="60">
        <f>'SAP report'!B64</f>
        <v>2572133.92</v>
      </c>
      <c r="H10" s="56">
        <f>G10-SUM(F10:F13)</f>
        <v>48717.040000000037</v>
      </c>
      <c r="J10" s="6" t="s">
        <v>148</v>
      </c>
      <c r="K10" s="7">
        <f>F5</f>
        <v>5073762</v>
      </c>
      <c r="L10" s="8">
        <f t="shared" si="0"/>
        <v>0.38970759584127951</v>
      </c>
    </row>
    <row r="11" spans="2:12" x14ac:dyDescent="0.3">
      <c r="B11" s="64"/>
      <c r="C11" s="64"/>
      <c r="D11" s="67"/>
      <c r="E11" s="11" t="s">
        <v>149</v>
      </c>
      <c r="F11" s="12">
        <f>[2]Sheet2!$C$61</f>
        <v>347232.01</v>
      </c>
      <c r="G11" s="61"/>
      <c r="H11" s="56"/>
      <c r="J11" s="6" t="s">
        <v>150</v>
      </c>
      <c r="K11" s="7">
        <f>F8</f>
        <v>736027</v>
      </c>
      <c r="L11" s="8">
        <f t="shared" si="0"/>
        <v>5.6533064153239637E-2</v>
      </c>
    </row>
    <row r="12" spans="2:12" x14ac:dyDescent="0.3">
      <c r="B12" s="64"/>
      <c r="C12" s="64"/>
      <c r="D12" s="67"/>
      <c r="E12" s="72" t="s">
        <v>151</v>
      </c>
      <c r="F12" s="73">
        <f>[2]Sheet2!$C$62</f>
        <v>94071.08</v>
      </c>
      <c r="G12" s="61"/>
      <c r="H12" s="56"/>
      <c r="I12" s="24">
        <f>F12</f>
        <v>94071.08</v>
      </c>
      <c r="J12" s="6" t="s">
        <v>152</v>
      </c>
      <c r="K12" s="7">
        <f>F9</f>
        <v>1539278</v>
      </c>
      <c r="L12" s="8">
        <f t="shared" si="0"/>
        <v>0.11822949691202958</v>
      </c>
    </row>
    <row r="13" spans="2:12" x14ac:dyDescent="0.3">
      <c r="B13" s="64"/>
      <c r="C13" s="64"/>
      <c r="D13" s="67"/>
      <c r="E13" s="72" t="s">
        <v>178</v>
      </c>
      <c r="F13" s="73">
        <f>[2]Sheet2!$C$63</f>
        <v>497885.87</v>
      </c>
      <c r="G13" s="62"/>
      <c r="H13" s="24">
        <f>F13</f>
        <v>497885.87</v>
      </c>
      <c r="J13" s="6" t="s">
        <v>154</v>
      </c>
      <c r="K13" s="7">
        <f>G18</f>
        <v>711777.98</v>
      </c>
      <c r="L13" s="8">
        <f t="shared" si="0"/>
        <v>5.4670535464328505E-2</v>
      </c>
    </row>
    <row r="14" spans="2:12" x14ac:dyDescent="0.3">
      <c r="B14" s="64"/>
      <c r="C14" s="64"/>
      <c r="D14" s="67"/>
      <c r="E14" s="11" t="s">
        <v>153</v>
      </c>
      <c r="F14" s="13">
        <f>'SAP report'!B115</f>
        <v>1361913.36</v>
      </c>
      <c r="G14" s="14">
        <f>F14</f>
        <v>1361913.36</v>
      </c>
      <c r="J14" s="16" t="s">
        <v>156</v>
      </c>
      <c r="K14" s="17">
        <f>SUM(K5:K13)</f>
        <v>13019407.510000002</v>
      </c>
      <c r="L14" s="18">
        <f>K14/K15</f>
        <v>0.41127106573667332</v>
      </c>
    </row>
    <row r="15" spans="2:12" x14ac:dyDescent="0.3">
      <c r="B15" s="65"/>
      <c r="C15" s="65"/>
      <c r="D15" s="68"/>
      <c r="E15" s="11" t="s">
        <v>155</v>
      </c>
      <c r="F15" s="13">
        <f>'SAP report'!B120</f>
        <v>126305.05</v>
      </c>
      <c r="G15" s="14">
        <f>F15</f>
        <v>126305.05</v>
      </c>
      <c r="H15" s="15"/>
      <c r="I15" s="42"/>
      <c r="J15" s="22" t="s">
        <v>159</v>
      </c>
      <c r="K15" s="23">
        <f>G33</f>
        <v>31656512.199999999</v>
      </c>
      <c r="L15" s="22"/>
    </row>
    <row r="16" spans="2:12" x14ac:dyDescent="0.3">
      <c r="B16" s="47">
        <f>SUM(G16:G30)</f>
        <v>16548970.239999998</v>
      </c>
      <c r="C16" s="48" t="s">
        <v>157</v>
      </c>
      <c r="D16" s="49">
        <f>B16/G32</f>
        <v>0.56326864369492036</v>
      </c>
      <c r="E16" s="19" t="s">
        <v>158</v>
      </c>
      <c r="F16" s="19"/>
      <c r="G16" s="20">
        <f>'SAP report'!B3</f>
        <v>6907451.4199999999</v>
      </c>
      <c r="H16" s="21">
        <f>G16</f>
        <v>6907451.4199999999</v>
      </c>
      <c r="I16" s="42"/>
      <c r="J16" s="22" t="s">
        <v>161</v>
      </c>
      <c r="K16" s="23">
        <f>K15-K14</f>
        <v>18637104.689999998</v>
      </c>
      <c r="L16" s="22"/>
    </row>
    <row r="17" spans="2:9" x14ac:dyDescent="0.3">
      <c r="B17" s="47"/>
      <c r="C17" s="48"/>
      <c r="D17" s="49"/>
      <c r="E17" s="19" t="s">
        <v>160</v>
      </c>
      <c r="F17" s="19"/>
      <c r="G17" s="20">
        <f>'SAP report'!B42</f>
        <v>1400000</v>
      </c>
      <c r="H17" s="24">
        <f t="shared" ref="H17:H30" si="1">G17</f>
        <v>1400000</v>
      </c>
      <c r="I17" s="43"/>
    </row>
    <row r="18" spans="2:9" x14ac:dyDescent="0.3">
      <c r="B18" s="47"/>
      <c r="C18" s="48"/>
      <c r="D18" s="49"/>
      <c r="E18" s="19" t="s">
        <v>154</v>
      </c>
      <c r="F18" s="19"/>
      <c r="G18" s="25">
        <f>'SAP report'!B59</f>
        <v>711777.98</v>
      </c>
      <c r="H18" s="21"/>
      <c r="I18" s="43"/>
    </row>
    <row r="19" spans="2:9" x14ac:dyDescent="0.3">
      <c r="B19" s="47"/>
      <c r="C19" s="48"/>
      <c r="D19" s="49"/>
      <c r="E19" s="19" t="s">
        <v>162</v>
      </c>
      <c r="F19" s="19"/>
      <c r="G19" s="20">
        <f>'SAP report'!B65</f>
        <v>1388539.91</v>
      </c>
      <c r="H19" s="21">
        <f t="shared" si="1"/>
        <v>1388539.91</v>
      </c>
      <c r="I19" s="43"/>
    </row>
    <row r="20" spans="2:9" x14ac:dyDescent="0.3">
      <c r="B20" s="47"/>
      <c r="C20" s="48"/>
      <c r="D20" s="49"/>
      <c r="E20" s="19" t="s">
        <v>163</v>
      </c>
      <c r="F20" s="20"/>
      <c r="G20" s="26">
        <f>'SAP report'!B121</f>
        <v>444478</v>
      </c>
      <c r="H20" s="21">
        <f t="shared" si="1"/>
        <v>444478</v>
      </c>
      <c r="I20" s="43"/>
    </row>
    <row r="21" spans="2:9" x14ac:dyDescent="0.3">
      <c r="B21" s="47"/>
      <c r="C21" s="48"/>
      <c r="D21" s="49"/>
      <c r="E21" s="19" t="s">
        <v>164</v>
      </c>
      <c r="F21" s="19"/>
      <c r="G21" s="20">
        <f>'SAP report'!B70</f>
        <v>455000</v>
      </c>
      <c r="H21" s="24">
        <f t="shared" si="1"/>
        <v>455000</v>
      </c>
      <c r="I21" s="44"/>
    </row>
    <row r="22" spans="2:9" x14ac:dyDescent="0.3">
      <c r="B22" s="47"/>
      <c r="C22" s="48"/>
      <c r="D22" s="49"/>
      <c r="E22" s="19" t="s">
        <v>165</v>
      </c>
      <c r="F22" s="20"/>
      <c r="G22" s="26">
        <f>'SAP report'!B78</f>
        <v>1684934.94</v>
      </c>
      <c r="H22" s="21">
        <f t="shared" si="1"/>
        <v>1684934.94</v>
      </c>
      <c r="I22" s="44"/>
    </row>
    <row r="23" spans="2:9" x14ac:dyDescent="0.3">
      <c r="B23" s="47"/>
      <c r="C23" s="48"/>
      <c r="D23" s="49"/>
      <c r="E23" s="19" t="s">
        <v>166</v>
      </c>
      <c r="F23" s="19"/>
      <c r="G23" s="26">
        <f>'SAP report'!B100</f>
        <v>743110.54</v>
      </c>
      <c r="H23" s="21">
        <f t="shared" si="1"/>
        <v>743110.54</v>
      </c>
      <c r="I23" s="44"/>
    </row>
    <row r="24" spans="2:9" x14ac:dyDescent="0.3">
      <c r="B24" s="47"/>
      <c r="C24" s="48"/>
      <c r="D24" s="49"/>
      <c r="E24" s="19" t="s">
        <v>167</v>
      </c>
      <c r="F24" s="19"/>
      <c r="G24" s="26"/>
      <c r="H24" s="21">
        <f t="shared" si="1"/>
        <v>0</v>
      </c>
      <c r="I24" s="44"/>
    </row>
    <row r="25" spans="2:9" x14ac:dyDescent="0.3">
      <c r="B25" s="47"/>
      <c r="C25" s="48"/>
      <c r="D25" s="49"/>
      <c r="E25" s="19" t="s">
        <v>168</v>
      </c>
      <c r="F25" s="19"/>
      <c r="G25" s="26">
        <f>'SAP report'!B111</f>
        <v>15000</v>
      </c>
      <c r="H25" s="24">
        <f t="shared" si="1"/>
        <v>15000</v>
      </c>
      <c r="I25" s="44"/>
    </row>
    <row r="26" spans="2:9" x14ac:dyDescent="0.3">
      <c r="B26" s="47"/>
      <c r="C26" s="48"/>
      <c r="D26" s="49"/>
      <c r="E26" s="19" t="s">
        <v>169</v>
      </c>
      <c r="F26" s="19"/>
      <c r="G26" s="26">
        <f>SUM('SAP report'!B57:B58)</f>
        <v>229451</v>
      </c>
      <c r="H26" s="21">
        <f>G26</f>
        <v>229451</v>
      </c>
      <c r="I26" s="44"/>
    </row>
    <row r="27" spans="2:9" x14ac:dyDescent="0.3">
      <c r="B27" s="47"/>
      <c r="C27" s="48"/>
      <c r="D27" s="49"/>
      <c r="E27" s="19" t="s">
        <v>71</v>
      </c>
      <c r="F27" s="19"/>
      <c r="G27" s="26">
        <f>'SAP report'!B72</f>
        <v>2116601</v>
      </c>
      <c r="H27" s="21"/>
      <c r="I27" s="44"/>
    </row>
    <row r="28" spans="2:9" x14ac:dyDescent="0.3">
      <c r="B28" s="47"/>
      <c r="C28" s="48"/>
      <c r="D28" s="49"/>
      <c r="E28" s="19" t="s">
        <v>92</v>
      </c>
      <c r="F28" s="19"/>
      <c r="G28" s="26">
        <f>'SAP report'!B93</f>
        <v>31726</v>
      </c>
      <c r="H28" s="21"/>
      <c r="I28" s="44"/>
    </row>
    <row r="29" spans="2:9" x14ac:dyDescent="0.3">
      <c r="B29" s="47"/>
      <c r="C29" s="48"/>
      <c r="D29" s="49"/>
      <c r="E29" s="19" t="s">
        <v>94</v>
      </c>
      <c r="F29" s="19"/>
      <c r="G29" s="26">
        <f>'SAP report'!B95</f>
        <v>25000</v>
      </c>
      <c r="H29" s="21"/>
      <c r="I29" s="44"/>
    </row>
    <row r="30" spans="2:9" x14ac:dyDescent="0.3">
      <c r="B30" s="47"/>
      <c r="C30" s="48"/>
      <c r="D30" s="49"/>
      <c r="E30" s="19" t="s">
        <v>170</v>
      </c>
      <c r="F30" s="19"/>
      <c r="G30" s="26">
        <f>SUM('SAP report'!B118:B119)</f>
        <v>395899.45</v>
      </c>
      <c r="H30" s="21">
        <f t="shared" si="1"/>
        <v>395899.45</v>
      </c>
      <c r="I30" s="45"/>
    </row>
    <row r="31" spans="2:9" x14ac:dyDescent="0.3">
      <c r="F31" s="27"/>
      <c r="G31" s="27"/>
      <c r="H31" s="15"/>
      <c r="I31" s="45"/>
    </row>
    <row r="32" spans="2:9" x14ac:dyDescent="0.3">
      <c r="G32" s="27">
        <f>SUM(G5:G13,G14:G30)</f>
        <v>29380244.09</v>
      </c>
      <c r="H32" s="28">
        <f>SUM(H16:H30)</f>
        <v>13663865.259999998</v>
      </c>
    </row>
    <row r="33" spans="2:8" x14ac:dyDescent="0.3">
      <c r="F33" s="69" t="s">
        <v>180</v>
      </c>
      <c r="G33" s="27">
        <f>G32+C38+C39</f>
        <v>31656512.199999999</v>
      </c>
      <c r="H33" s="15"/>
    </row>
    <row r="34" spans="2:8" x14ac:dyDescent="0.3">
      <c r="B34" s="29" t="s">
        <v>171</v>
      </c>
    </row>
    <row r="35" spans="2:8" x14ac:dyDescent="0.3">
      <c r="B35" s="29" t="s">
        <v>172</v>
      </c>
      <c r="F35" t="s">
        <v>131</v>
      </c>
      <c r="G35" s="70">
        <f xml:space="preserve"> G33-'SAP report'!B1</f>
        <v>-13815.800000000745</v>
      </c>
      <c r="H35" s="71" t="s">
        <v>181</v>
      </c>
    </row>
    <row r="37" spans="2:8" x14ac:dyDescent="0.3">
      <c r="B37" s="30" t="s">
        <v>174</v>
      </c>
      <c r="C37" s="30"/>
    </row>
    <row r="38" spans="2:8" x14ac:dyDescent="0.3">
      <c r="B38" s="30" t="s">
        <v>175</v>
      </c>
      <c r="C38" s="74">
        <f>'SAP report'!B90</f>
        <v>2251268.11</v>
      </c>
      <c r="D38" s="24">
        <f t="shared" ref="D38:D39" si="2">C38</f>
        <v>2251268.11</v>
      </c>
    </row>
    <row r="39" spans="2:8" x14ac:dyDescent="0.3">
      <c r="B39" s="30" t="s">
        <v>179</v>
      </c>
      <c r="C39" s="74">
        <f>'SAP report'!B60</f>
        <v>25000</v>
      </c>
      <c r="D39" s="24">
        <f t="shared" si="2"/>
        <v>25000</v>
      </c>
    </row>
  </sheetData>
  <mergeCells count="13">
    <mergeCell ref="G5:G9"/>
    <mergeCell ref="H5:H9"/>
    <mergeCell ref="H10:H12"/>
    <mergeCell ref="G10:G13"/>
    <mergeCell ref="B16:B30"/>
    <mergeCell ref="C16:C30"/>
    <mergeCell ref="D16:D30"/>
    <mergeCell ref="B5:B9"/>
    <mergeCell ref="C5:C9"/>
    <mergeCell ref="D5:D9"/>
    <mergeCell ref="B10:B15"/>
    <mergeCell ref="C10:C15"/>
    <mergeCell ref="D10:D15"/>
  </mergeCells>
  <pageMargins left="0.7" right="0.7" top="0.75" bottom="0.75" header="0.3" footer="0.3"/>
  <pageSetup orientation="portrait" horizontalDpi="90" verticalDpi="90" r:id="rId1"/>
  <headerFooter>
    <oddHeader>&amp;L&amp;"Calibri"&amp;12&amp;KA80000Sensitive&amp;1#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B866-E20E-4F58-8176-9D34948EAD3F}">
  <dimension ref="A1:H125"/>
  <sheetViews>
    <sheetView topLeftCell="A37" workbookViewId="0">
      <selection activeCell="B56" sqref="B56"/>
    </sheetView>
  </sheetViews>
  <sheetFormatPr defaultRowHeight="14.4" x14ac:dyDescent="0.3"/>
  <cols>
    <col min="1" max="1" width="60.6640625" bestFit="1" customWidth="1"/>
    <col min="4" max="4" width="14.88671875" customWidth="1"/>
  </cols>
  <sheetData>
    <row r="1" spans="1:4" x14ac:dyDescent="0.3">
      <c r="A1" t="s">
        <v>0</v>
      </c>
      <c r="B1">
        <v>31670328</v>
      </c>
    </row>
    <row r="2" spans="1:4" x14ac:dyDescent="0.3">
      <c r="A2" t="s">
        <v>1</v>
      </c>
      <c r="B2">
        <v>8307451.4199999999</v>
      </c>
    </row>
    <row r="3" spans="1:4" x14ac:dyDescent="0.3">
      <c r="A3" s="35" t="s">
        <v>2</v>
      </c>
      <c r="B3">
        <v>6907451.4199999999</v>
      </c>
      <c r="D3" s="57">
        <v>5</v>
      </c>
    </row>
    <row r="4" spans="1:4" x14ac:dyDescent="0.3">
      <c r="A4" t="s">
        <v>3</v>
      </c>
      <c r="B4">
        <v>48692.97</v>
      </c>
      <c r="D4" s="57"/>
    </row>
    <row r="5" spans="1:4" x14ac:dyDescent="0.3">
      <c r="A5" t="s">
        <v>4</v>
      </c>
      <c r="B5">
        <v>0.01</v>
      </c>
      <c r="D5" s="57"/>
    </row>
    <row r="6" spans="1:4" x14ac:dyDescent="0.3">
      <c r="A6" t="s">
        <v>5</v>
      </c>
      <c r="B6">
        <v>0.01</v>
      </c>
      <c r="D6" s="57"/>
    </row>
    <row r="7" spans="1:4" x14ac:dyDescent="0.3">
      <c r="A7" t="s">
        <v>6</v>
      </c>
      <c r="B7">
        <v>0.1</v>
      </c>
      <c r="D7" s="57"/>
    </row>
    <row r="8" spans="1:4" x14ac:dyDescent="0.3">
      <c r="A8" t="s">
        <v>7</v>
      </c>
      <c r="B8">
        <v>428823.6</v>
      </c>
      <c r="D8" s="57"/>
    </row>
    <row r="9" spans="1:4" x14ac:dyDescent="0.3">
      <c r="A9" t="s">
        <v>8</v>
      </c>
      <c r="B9">
        <v>612000</v>
      </c>
      <c r="D9" s="57"/>
    </row>
    <row r="10" spans="1:4" x14ac:dyDescent="0.3">
      <c r="A10" t="s">
        <v>9</v>
      </c>
      <c r="B10">
        <v>488789.07</v>
      </c>
      <c r="D10" s="57"/>
    </row>
    <row r="11" spans="1:4" x14ac:dyDescent="0.3">
      <c r="A11" t="s">
        <v>10</v>
      </c>
      <c r="B11">
        <v>179760.55</v>
      </c>
      <c r="D11" s="57"/>
    </row>
    <row r="12" spans="1:4" x14ac:dyDescent="0.3">
      <c r="A12" t="s">
        <v>11</v>
      </c>
      <c r="B12">
        <v>73500</v>
      </c>
      <c r="D12" s="57"/>
    </row>
    <row r="13" spans="1:4" x14ac:dyDescent="0.3">
      <c r="A13" t="s">
        <v>12</v>
      </c>
      <c r="B13">
        <v>211000</v>
      </c>
      <c r="D13" s="57"/>
    </row>
    <row r="14" spans="1:4" x14ac:dyDescent="0.3">
      <c r="A14" t="s">
        <v>13</v>
      </c>
      <c r="B14">
        <v>250000</v>
      </c>
      <c r="D14" s="57"/>
    </row>
    <row r="15" spans="1:4" x14ac:dyDescent="0.3">
      <c r="A15" t="s">
        <v>14</v>
      </c>
      <c r="B15">
        <v>48000</v>
      </c>
      <c r="D15" s="57"/>
    </row>
    <row r="16" spans="1:4" x14ac:dyDescent="0.3">
      <c r="A16" t="s">
        <v>15</v>
      </c>
      <c r="B16">
        <v>109112.05</v>
      </c>
      <c r="D16" s="57"/>
    </row>
    <row r="17" spans="1:4" x14ac:dyDescent="0.3">
      <c r="A17" t="s">
        <v>16</v>
      </c>
      <c r="B17">
        <v>36190.050000000003</v>
      </c>
      <c r="D17" s="57"/>
    </row>
    <row r="18" spans="1:4" x14ac:dyDescent="0.3">
      <c r="A18" t="s">
        <v>17</v>
      </c>
      <c r="B18">
        <v>31158.82</v>
      </c>
      <c r="D18" s="57"/>
    </row>
    <row r="19" spans="1:4" x14ac:dyDescent="0.3">
      <c r="A19" t="s">
        <v>18</v>
      </c>
      <c r="B19">
        <v>100000</v>
      </c>
      <c r="D19" s="57"/>
    </row>
    <row r="20" spans="1:4" x14ac:dyDescent="0.3">
      <c r="A20" t="s">
        <v>19</v>
      </c>
      <c r="B20">
        <v>5000</v>
      </c>
      <c r="D20" s="57"/>
    </row>
    <row r="21" spans="1:4" x14ac:dyDescent="0.3">
      <c r="A21" t="s">
        <v>20</v>
      </c>
      <c r="B21">
        <v>768746</v>
      </c>
      <c r="D21" s="57"/>
    </row>
    <row r="22" spans="1:4" x14ac:dyDescent="0.3">
      <c r="A22" t="s">
        <v>21</v>
      </c>
      <c r="B22">
        <v>113528</v>
      </c>
      <c r="D22" s="57"/>
    </row>
    <row r="23" spans="1:4" x14ac:dyDescent="0.3">
      <c r="A23" t="s">
        <v>22</v>
      </c>
      <c r="B23">
        <v>257000</v>
      </c>
      <c r="D23" s="57"/>
    </row>
    <row r="24" spans="1:4" x14ac:dyDescent="0.3">
      <c r="A24" t="s">
        <v>23</v>
      </c>
      <c r="B24">
        <v>512800</v>
      </c>
      <c r="D24" s="57"/>
    </row>
    <row r="25" spans="1:4" x14ac:dyDescent="0.3">
      <c r="A25" t="s">
        <v>24</v>
      </c>
      <c r="B25">
        <v>750000</v>
      </c>
      <c r="D25" s="57"/>
    </row>
    <row r="26" spans="1:4" x14ac:dyDescent="0.3">
      <c r="A26" t="s">
        <v>25</v>
      </c>
      <c r="B26">
        <v>353000</v>
      </c>
      <c r="D26" s="57"/>
    </row>
    <row r="27" spans="1:4" x14ac:dyDescent="0.3">
      <c r="A27" t="s">
        <v>26</v>
      </c>
      <c r="B27">
        <v>0.01</v>
      </c>
      <c r="D27" s="57"/>
    </row>
    <row r="28" spans="1:4" x14ac:dyDescent="0.3">
      <c r="A28" t="s">
        <v>27</v>
      </c>
      <c r="B28">
        <v>10000</v>
      </c>
      <c r="D28" s="57"/>
    </row>
    <row r="29" spans="1:4" x14ac:dyDescent="0.3">
      <c r="A29" t="s">
        <v>28</v>
      </c>
      <c r="B29">
        <v>125000</v>
      </c>
      <c r="D29" s="57"/>
    </row>
    <row r="30" spans="1:4" x14ac:dyDescent="0.3">
      <c r="A30" t="s">
        <v>29</v>
      </c>
      <c r="B30">
        <v>76000</v>
      </c>
      <c r="D30" s="57"/>
    </row>
    <row r="31" spans="1:4" x14ac:dyDescent="0.3">
      <c r="A31" t="s">
        <v>30</v>
      </c>
      <c r="B31">
        <v>1127.81</v>
      </c>
      <c r="D31" s="57"/>
    </row>
    <row r="32" spans="1:4" x14ac:dyDescent="0.3">
      <c r="A32" t="s">
        <v>31</v>
      </c>
      <c r="B32">
        <v>475000</v>
      </c>
      <c r="D32" s="57"/>
    </row>
    <row r="33" spans="1:4" x14ac:dyDescent="0.3">
      <c r="A33" t="s">
        <v>32</v>
      </c>
      <c r="B33">
        <v>100000</v>
      </c>
      <c r="D33" s="57"/>
    </row>
    <row r="34" spans="1:4" x14ac:dyDescent="0.3">
      <c r="A34" t="s">
        <v>33</v>
      </c>
      <c r="B34">
        <v>380000</v>
      </c>
      <c r="D34" s="57"/>
    </row>
    <row r="35" spans="1:4" x14ac:dyDescent="0.3">
      <c r="A35" t="s">
        <v>34</v>
      </c>
      <c r="B35">
        <v>125000</v>
      </c>
      <c r="D35" s="57"/>
    </row>
    <row r="36" spans="1:4" x14ac:dyDescent="0.3">
      <c r="A36" t="s">
        <v>35</v>
      </c>
      <c r="B36">
        <v>25000</v>
      </c>
      <c r="D36" s="57"/>
    </row>
    <row r="37" spans="1:4" x14ac:dyDescent="0.3">
      <c r="A37" t="s">
        <v>36</v>
      </c>
      <c r="B37">
        <v>118222.35</v>
      </c>
      <c r="D37" s="57"/>
    </row>
    <row r="38" spans="1:4" x14ac:dyDescent="0.3">
      <c r="A38" t="s">
        <v>37</v>
      </c>
      <c r="B38">
        <v>70000</v>
      </c>
      <c r="D38" s="57"/>
    </row>
    <row r="39" spans="1:4" x14ac:dyDescent="0.3">
      <c r="A39" t="s">
        <v>38</v>
      </c>
      <c r="B39">
        <v>0.01</v>
      </c>
      <c r="D39" s="57"/>
    </row>
    <row r="40" spans="1:4" x14ac:dyDescent="0.3">
      <c r="A40" t="s">
        <v>39</v>
      </c>
      <c r="B40">
        <v>0.01</v>
      </c>
      <c r="D40" s="57"/>
    </row>
    <row r="41" spans="1:4" x14ac:dyDescent="0.3">
      <c r="A41" t="s">
        <v>40</v>
      </c>
      <c r="B41">
        <v>25000</v>
      </c>
      <c r="D41" s="57"/>
    </row>
    <row r="42" spans="1:4" x14ac:dyDescent="0.3">
      <c r="A42" s="35" t="s">
        <v>41</v>
      </c>
      <c r="B42">
        <v>1400000</v>
      </c>
      <c r="D42" s="57">
        <v>6</v>
      </c>
    </row>
    <row r="43" spans="1:4" x14ac:dyDescent="0.3">
      <c r="A43" t="s">
        <v>42</v>
      </c>
      <c r="B43">
        <v>216755</v>
      </c>
      <c r="D43" s="57"/>
    </row>
    <row r="44" spans="1:4" x14ac:dyDescent="0.3">
      <c r="A44" t="s">
        <v>43</v>
      </c>
      <c r="B44">
        <v>100000</v>
      </c>
      <c r="D44" s="57"/>
    </row>
    <row r="45" spans="1:4" x14ac:dyDescent="0.3">
      <c r="A45" t="s">
        <v>44</v>
      </c>
      <c r="B45">
        <v>15000</v>
      </c>
      <c r="D45" s="57"/>
    </row>
    <row r="46" spans="1:4" x14ac:dyDescent="0.3">
      <c r="A46" t="s">
        <v>45</v>
      </c>
      <c r="B46">
        <v>148163.22</v>
      </c>
      <c r="D46" s="57"/>
    </row>
    <row r="47" spans="1:4" x14ac:dyDescent="0.3">
      <c r="A47" t="s">
        <v>46</v>
      </c>
      <c r="B47">
        <v>64618.66</v>
      </c>
      <c r="D47" s="57"/>
    </row>
    <row r="48" spans="1:4" x14ac:dyDescent="0.3">
      <c r="A48" t="s">
        <v>47</v>
      </c>
      <c r="B48">
        <v>99463.12</v>
      </c>
      <c r="D48" s="57"/>
    </row>
    <row r="49" spans="1:8" x14ac:dyDescent="0.3">
      <c r="A49" t="s">
        <v>48</v>
      </c>
      <c r="B49">
        <v>126000</v>
      </c>
      <c r="D49" s="57"/>
    </row>
    <row r="50" spans="1:8" x14ac:dyDescent="0.3">
      <c r="A50" t="s">
        <v>49</v>
      </c>
      <c r="B50">
        <v>470000</v>
      </c>
      <c r="D50" s="57"/>
    </row>
    <row r="51" spans="1:8" x14ac:dyDescent="0.3">
      <c r="A51" t="s">
        <v>50</v>
      </c>
      <c r="B51">
        <v>17500</v>
      </c>
      <c r="D51" s="57"/>
    </row>
    <row r="52" spans="1:8" x14ac:dyDescent="0.3">
      <c r="A52" t="s">
        <v>51</v>
      </c>
      <c r="B52">
        <v>100000</v>
      </c>
      <c r="D52" s="57"/>
    </row>
    <row r="53" spans="1:8" x14ac:dyDescent="0.3">
      <c r="A53" t="s">
        <v>52</v>
      </c>
      <c r="B53">
        <v>42500</v>
      </c>
      <c r="D53" s="57"/>
    </row>
    <row r="54" spans="1:8" x14ac:dyDescent="0.3">
      <c r="A54" s="35" t="s">
        <v>53</v>
      </c>
      <c r="B54">
        <v>16283241.119999999</v>
      </c>
    </row>
    <row r="55" spans="1:8" x14ac:dyDescent="0.3">
      <c r="A55" t="s">
        <v>54</v>
      </c>
      <c r="B55">
        <v>980044.77</v>
      </c>
    </row>
    <row r="56" spans="1:8" x14ac:dyDescent="0.3">
      <c r="A56" t="s">
        <v>55</v>
      </c>
      <c r="B56">
        <v>13815.79</v>
      </c>
      <c r="C56" s="36"/>
      <c r="D56" t="s">
        <v>173</v>
      </c>
    </row>
    <row r="57" spans="1:8" x14ac:dyDescent="0.3">
      <c r="A57" t="s">
        <v>56</v>
      </c>
      <c r="B57">
        <v>155451</v>
      </c>
      <c r="C57" s="34"/>
      <c r="D57" s="57">
        <v>15</v>
      </c>
    </row>
    <row r="58" spans="1:8" x14ac:dyDescent="0.3">
      <c r="A58" t="s">
        <v>57</v>
      </c>
      <c r="B58">
        <v>74000</v>
      </c>
      <c r="C58" s="34"/>
      <c r="D58" s="57"/>
    </row>
    <row r="59" spans="1:8" x14ac:dyDescent="0.3">
      <c r="A59" t="s">
        <v>58</v>
      </c>
      <c r="B59">
        <v>711777.98</v>
      </c>
      <c r="C59" s="30"/>
      <c r="D59" s="41">
        <v>7</v>
      </c>
    </row>
    <row r="60" spans="1:8" x14ac:dyDescent="0.3">
      <c r="A60" t="s">
        <v>59</v>
      </c>
      <c r="B60">
        <v>25000</v>
      </c>
      <c r="C60" s="37"/>
      <c r="D60" s="41">
        <v>19</v>
      </c>
      <c r="E60" t="s">
        <v>176</v>
      </c>
    </row>
    <row r="61" spans="1:8" s="34" customFormat="1" x14ac:dyDescent="0.3">
      <c r="A61" s="34" t="s">
        <v>60</v>
      </c>
      <c r="B61" s="34">
        <v>12731595.35</v>
      </c>
    </row>
    <row r="62" spans="1:8" s="34" customFormat="1" x14ac:dyDescent="0.3">
      <c r="A62" s="34" t="s">
        <v>61</v>
      </c>
      <c r="B62" s="34">
        <v>11343055.439999999</v>
      </c>
    </row>
    <row r="63" spans="1:8" s="30" customFormat="1" x14ac:dyDescent="0.3">
      <c r="A63" s="35" t="s">
        <v>62</v>
      </c>
      <c r="B63" s="30">
        <v>8770921.5199999996</v>
      </c>
      <c r="D63" s="34">
        <v>1</v>
      </c>
      <c r="E63" s="30" t="s">
        <v>138</v>
      </c>
      <c r="F63" s="30" t="s">
        <v>140</v>
      </c>
      <c r="G63" s="30" t="s">
        <v>142</v>
      </c>
      <c r="H63" s="30" t="s">
        <v>144</v>
      </c>
    </row>
    <row r="64" spans="1:8" s="30" customFormat="1" x14ac:dyDescent="0.3">
      <c r="A64" s="35" t="s">
        <v>63</v>
      </c>
      <c r="B64" s="30">
        <v>2572133.92</v>
      </c>
      <c r="D64" s="39">
        <v>2</v>
      </c>
    </row>
    <row r="65" spans="1:4" s="34" customFormat="1" x14ac:dyDescent="0.3">
      <c r="A65" s="34" t="s">
        <v>64</v>
      </c>
      <c r="B65" s="34">
        <v>1388539.91</v>
      </c>
      <c r="D65" s="59">
        <v>8</v>
      </c>
    </row>
    <row r="66" spans="1:4" x14ac:dyDescent="0.3">
      <c r="A66" t="s">
        <v>65</v>
      </c>
      <c r="B66">
        <v>816467.15</v>
      </c>
      <c r="D66" s="59"/>
    </row>
    <row r="67" spans="1:4" x14ac:dyDescent="0.3">
      <c r="A67" t="s">
        <v>66</v>
      </c>
      <c r="B67">
        <v>369551.21</v>
      </c>
      <c r="D67" s="59"/>
    </row>
    <row r="68" spans="1:4" x14ac:dyDescent="0.3">
      <c r="A68" t="s">
        <v>67</v>
      </c>
      <c r="B68">
        <v>182479</v>
      </c>
      <c r="D68" s="59"/>
    </row>
    <row r="69" spans="1:4" x14ac:dyDescent="0.3">
      <c r="A69" t="s">
        <v>68</v>
      </c>
      <c r="B69">
        <v>20042.55</v>
      </c>
      <c r="D69" s="59"/>
    </row>
    <row r="70" spans="1:4" s="34" customFormat="1" x14ac:dyDescent="0.3">
      <c r="A70" s="34" t="s">
        <v>69</v>
      </c>
      <c r="B70" s="34">
        <v>455000</v>
      </c>
      <c r="D70" s="34">
        <v>10</v>
      </c>
    </row>
    <row r="71" spans="1:4" x14ac:dyDescent="0.3">
      <c r="A71" t="s">
        <v>70</v>
      </c>
      <c r="B71">
        <v>455000</v>
      </c>
      <c r="D71" s="34"/>
    </row>
    <row r="72" spans="1:4" s="34" customFormat="1" x14ac:dyDescent="0.3">
      <c r="A72" s="34" t="s">
        <v>71</v>
      </c>
      <c r="B72" s="34">
        <v>2116601</v>
      </c>
      <c r="D72" s="34">
        <v>16</v>
      </c>
    </row>
    <row r="73" spans="1:4" x14ac:dyDescent="0.3">
      <c r="A73" t="s">
        <v>72</v>
      </c>
      <c r="B73">
        <v>1924301</v>
      </c>
      <c r="D73" s="34"/>
    </row>
    <row r="74" spans="1:4" x14ac:dyDescent="0.3">
      <c r="A74" t="s">
        <v>73</v>
      </c>
      <c r="B74">
        <v>1924301</v>
      </c>
      <c r="D74" s="34"/>
    </row>
    <row r="75" spans="1:4" x14ac:dyDescent="0.3">
      <c r="A75" t="s">
        <v>74</v>
      </c>
      <c r="B75">
        <v>192300</v>
      </c>
      <c r="D75" s="34"/>
    </row>
    <row r="76" spans="1:4" x14ac:dyDescent="0.3">
      <c r="A76" t="s">
        <v>75</v>
      </c>
      <c r="B76">
        <v>192300</v>
      </c>
      <c r="D76" s="34"/>
    </row>
    <row r="77" spans="1:4" x14ac:dyDescent="0.3">
      <c r="A77" t="s">
        <v>76</v>
      </c>
      <c r="B77">
        <v>3967929.05</v>
      </c>
      <c r="D77" t="s">
        <v>173</v>
      </c>
    </row>
    <row r="78" spans="1:4" x14ac:dyDescent="0.3">
      <c r="A78" s="35" t="s">
        <v>77</v>
      </c>
      <c r="B78">
        <v>1684934.94</v>
      </c>
      <c r="D78" s="58">
        <v>11</v>
      </c>
    </row>
    <row r="79" spans="1:4" x14ac:dyDescent="0.3">
      <c r="A79" t="s">
        <v>78</v>
      </c>
      <c r="B79">
        <v>1684934.94</v>
      </c>
      <c r="D79" s="58"/>
    </row>
    <row r="80" spans="1:4" x14ac:dyDescent="0.3">
      <c r="A80" t="s">
        <v>79</v>
      </c>
      <c r="B80">
        <v>485245.81</v>
      </c>
      <c r="D80" s="58"/>
    </row>
    <row r="81" spans="1:4" x14ac:dyDescent="0.3">
      <c r="A81" t="s">
        <v>80</v>
      </c>
      <c r="B81">
        <v>110103.08</v>
      </c>
      <c r="D81" s="58"/>
    </row>
    <row r="82" spans="1:4" x14ac:dyDescent="0.3">
      <c r="A82" t="s">
        <v>81</v>
      </c>
      <c r="B82">
        <v>77600</v>
      </c>
      <c r="D82" s="58"/>
    </row>
    <row r="83" spans="1:4" x14ac:dyDescent="0.3">
      <c r="A83" t="s">
        <v>82</v>
      </c>
      <c r="B83">
        <v>60000</v>
      </c>
      <c r="D83" s="58"/>
    </row>
    <row r="84" spans="1:4" x14ac:dyDescent="0.3">
      <c r="A84" t="s">
        <v>83</v>
      </c>
      <c r="B84">
        <v>442000</v>
      </c>
      <c r="D84" s="58"/>
    </row>
    <row r="85" spans="1:4" x14ac:dyDescent="0.3">
      <c r="A85" t="s">
        <v>84</v>
      </c>
      <c r="B85">
        <v>75000</v>
      </c>
      <c r="D85" s="58"/>
    </row>
    <row r="86" spans="1:4" x14ac:dyDescent="0.3">
      <c r="A86" t="s">
        <v>85</v>
      </c>
      <c r="B86">
        <v>84950</v>
      </c>
      <c r="D86" s="58"/>
    </row>
    <row r="87" spans="1:4" x14ac:dyDescent="0.3">
      <c r="A87" t="s">
        <v>86</v>
      </c>
      <c r="B87">
        <v>25000</v>
      </c>
      <c r="D87" s="58"/>
    </row>
    <row r="88" spans="1:4" x14ac:dyDescent="0.3">
      <c r="A88" t="s">
        <v>87</v>
      </c>
      <c r="B88">
        <v>325036.03999999998</v>
      </c>
      <c r="D88" s="58"/>
    </row>
    <row r="89" spans="1:4" x14ac:dyDescent="0.3">
      <c r="A89" t="s">
        <v>88</v>
      </c>
      <c r="B89">
        <v>0.01</v>
      </c>
      <c r="D89" s="58"/>
    </row>
    <row r="90" spans="1:4" s="34" customFormat="1" x14ac:dyDescent="0.3">
      <c r="A90" s="34" t="s">
        <v>89</v>
      </c>
      <c r="B90" s="34">
        <v>2251268.11</v>
      </c>
      <c r="D90" s="34" t="s">
        <v>177</v>
      </c>
    </row>
    <row r="91" spans="1:4" x14ac:dyDescent="0.3">
      <c r="A91" t="s">
        <v>90</v>
      </c>
      <c r="B91">
        <v>2251268.11</v>
      </c>
    </row>
    <row r="92" spans="1:4" x14ac:dyDescent="0.3">
      <c r="A92" t="s">
        <v>91</v>
      </c>
      <c r="B92">
        <v>2251268.11</v>
      </c>
    </row>
    <row r="93" spans="1:4" x14ac:dyDescent="0.3">
      <c r="A93" s="35" t="s">
        <v>92</v>
      </c>
      <c r="B93">
        <v>31726</v>
      </c>
      <c r="D93" s="34">
        <v>17</v>
      </c>
    </row>
    <row r="94" spans="1:4" x14ac:dyDescent="0.3">
      <c r="A94" t="s">
        <v>93</v>
      </c>
      <c r="B94">
        <v>31726</v>
      </c>
    </row>
    <row r="95" spans="1:4" x14ac:dyDescent="0.3">
      <c r="A95" s="35" t="s">
        <v>94</v>
      </c>
      <c r="B95">
        <v>25000</v>
      </c>
      <c r="D95" s="34">
        <v>18</v>
      </c>
    </row>
    <row r="96" spans="1:4" x14ac:dyDescent="0.3">
      <c r="A96" t="s">
        <v>95</v>
      </c>
      <c r="B96">
        <v>25000</v>
      </c>
    </row>
    <row r="97" spans="1:4" x14ac:dyDescent="0.3">
      <c r="A97" t="s">
        <v>96</v>
      </c>
      <c r="B97">
        <v>25000</v>
      </c>
    </row>
    <row r="98" spans="1:4" x14ac:dyDescent="0.3">
      <c r="A98" s="35" t="s">
        <v>97</v>
      </c>
      <c r="B98">
        <v>758110.54</v>
      </c>
      <c r="D98" t="s">
        <v>173</v>
      </c>
    </row>
    <row r="99" spans="1:4" s="34" customFormat="1" x14ac:dyDescent="0.3">
      <c r="A99" s="34" t="s">
        <v>98</v>
      </c>
      <c r="B99" s="34">
        <v>743110.54</v>
      </c>
    </row>
    <row r="100" spans="1:4" ht="13.95" customHeight="1" x14ac:dyDescent="0.3">
      <c r="A100" t="s">
        <v>99</v>
      </c>
      <c r="B100">
        <v>743110.54</v>
      </c>
      <c r="D100" s="34">
        <v>12</v>
      </c>
    </row>
    <row r="101" spans="1:4" x14ac:dyDescent="0.3">
      <c r="A101" t="s">
        <v>100</v>
      </c>
      <c r="B101">
        <v>197336</v>
      </c>
    </row>
    <row r="102" spans="1:4" x14ac:dyDescent="0.3">
      <c r="A102" t="s">
        <v>101</v>
      </c>
      <c r="B102">
        <v>249400</v>
      </c>
    </row>
    <row r="103" spans="1:4" x14ac:dyDescent="0.3">
      <c r="A103" t="s">
        <v>102</v>
      </c>
      <c r="B103">
        <v>70000</v>
      </c>
    </row>
    <row r="104" spans="1:4" x14ac:dyDescent="0.3">
      <c r="A104" t="s">
        <v>103</v>
      </c>
      <c r="B104">
        <v>0.01</v>
      </c>
    </row>
    <row r="105" spans="1:4" x14ac:dyDescent="0.3">
      <c r="A105" t="s">
        <v>104</v>
      </c>
      <c r="B105">
        <v>59932.5</v>
      </c>
    </row>
    <row r="106" spans="1:4" x14ac:dyDescent="0.3">
      <c r="A106" t="s">
        <v>105</v>
      </c>
      <c r="B106">
        <v>0.01</v>
      </c>
    </row>
    <row r="107" spans="1:4" x14ac:dyDescent="0.3">
      <c r="A107" t="s">
        <v>106</v>
      </c>
      <c r="B107">
        <v>0.01</v>
      </c>
    </row>
    <row r="108" spans="1:4" x14ac:dyDescent="0.3">
      <c r="A108" t="s">
        <v>107</v>
      </c>
      <c r="B108">
        <v>115000</v>
      </c>
    </row>
    <row r="109" spans="1:4" x14ac:dyDescent="0.3">
      <c r="A109" t="s">
        <v>108</v>
      </c>
      <c r="B109">
        <v>51442</v>
      </c>
    </row>
    <row r="110" spans="1:4" x14ac:dyDescent="0.3">
      <c r="A110" t="s">
        <v>109</v>
      </c>
      <c r="B110">
        <v>0.01</v>
      </c>
    </row>
    <row r="111" spans="1:4" s="34" customFormat="1" x14ac:dyDescent="0.3">
      <c r="A111" s="34" t="s">
        <v>110</v>
      </c>
      <c r="B111" s="34">
        <v>15000</v>
      </c>
      <c r="D111" s="34">
        <v>14</v>
      </c>
    </row>
    <row r="112" spans="1:4" x14ac:dyDescent="0.3">
      <c r="A112" t="s">
        <v>111</v>
      </c>
      <c r="B112">
        <v>15000</v>
      </c>
    </row>
    <row r="113" spans="1:4" x14ac:dyDescent="0.3">
      <c r="A113" s="38" t="s">
        <v>112</v>
      </c>
      <c r="B113">
        <v>1884117.87</v>
      </c>
    </row>
    <row r="114" spans="1:4" s="34" customFormat="1" x14ac:dyDescent="0.3">
      <c r="A114" s="34" t="s">
        <v>113</v>
      </c>
      <c r="B114" s="34">
        <v>1361913.37</v>
      </c>
      <c r="D114" s="46">
        <v>3</v>
      </c>
    </row>
    <row r="115" spans="1:4" x14ac:dyDescent="0.3">
      <c r="A115" s="40" t="s">
        <v>114</v>
      </c>
      <c r="B115">
        <v>1361913.36</v>
      </c>
      <c r="C115" s="38"/>
      <c r="D115" s="46"/>
    </row>
    <row r="116" spans="1:4" x14ac:dyDescent="0.3">
      <c r="A116" t="s">
        <v>115</v>
      </c>
      <c r="B116">
        <v>0.01</v>
      </c>
    </row>
    <row r="117" spans="1:4" s="34" customFormat="1" x14ac:dyDescent="0.3">
      <c r="A117" s="34" t="s">
        <v>116</v>
      </c>
      <c r="B117" s="34">
        <v>522204.5</v>
      </c>
    </row>
    <row r="118" spans="1:4" x14ac:dyDescent="0.3">
      <c r="A118" s="35" t="s">
        <v>117</v>
      </c>
      <c r="B118">
        <v>323476.52</v>
      </c>
      <c r="C118" s="34"/>
      <c r="D118" s="57">
        <v>20</v>
      </c>
    </row>
    <row r="119" spans="1:4" x14ac:dyDescent="0.3">
      <c r="A119" s="35" t="s">
        <v>118</v>
      </c>
      <c r="B119">
        <v>72422.929999999993</v>
      </c>
      <c r="C119" s="34"/>
      <c r="D119" s="57"/>
    </row>
    <row r="120" spans="1:4" x14ac:dyDescent="0.3">
      <c r="A120" s="35" t="s">
        <v>119</v>
      </c>
      <c r="B120">
        <v>126305.05</v>
      </c>
      <c r="C120" s="34"/>
      <c r="D120" s="34">
        <v>4</v>
      </c>
    </row>
    <row r="121" spans="1:4" s="34" customFormat="1" x14ac:dyDescent="0.3">
      <c r="A121" s="34" t="s">
        <v>120</v>
      </c>
      <c r="B121" s="34">
        <v>444478</v>
      </c>
      <c r="D121" s="57">
        <v>9</v>
      </c>
    </row>
    <row r="122" spans="1:4" x14ac:dyDescent="0.3">
      <c r="A122" t="s">
        <v>121</v>
      </c>
      <c r="B122">
        <v>444478</v>
      </c>
      <c r="D122" s="57"/>
    </row>
    <row r="123" spans="1:4" x14ac:dyDescent="0.3">
      <c r="A123" t="s">
        <v>122</v>
      </c>
      <c r="B123">
        <v>14478</v>
      </c>
      <c r="D123" s="57"/>
    </row>
    <row r="124" spans="1:4" x14ac:dyDescent="0.3">
      <c r="A124" t="s">
        <v>123</v>
      </c>
      <c r="B124">
        <v>130000</v>
      </c>
      <c r="D124" s="57"/>
    </row>
    <row r="125" spans="1:4" x14ac:dyDescent="0.3">
      <c r="A125" t="s">
        <v>124</v>
      </c>
      <c r="B125">
        <v>300000</v>
      </c>
      <c r="D125" s="57"/>
    </row>
  </sheetData>
  <mergeCells count="7">
    <mergeCell ref="D57:D58"/>
    <mergeCell ref="D118:D119"/>
    <mergeCell ref="D3:D41"/>
    <mergeCell ref="D42:D53"/>
    <mergeCell ref="D121:D125"/>
    <mergeCell ref="D78:D89"/>
    <mergeCell ref="D65:D69"/>
  </mergeCells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SAP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Seth, Rajat</dc:creator>
  <cp:lastModifiedBy>Quiggle, Tracie A.</cp:lastModifiedBy>
  <dcterms:created xsi:type="dcterms:W3CDTF">2023-07-12T12:22:41Z</dcterms:created>
  <dcterms:modified xsi:type="dcterms:W3CDTF">2023-07-18T19:11:49Z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6ca4e7-1c6d-42ba-bd69-ca0c2ce1e034_Enabled">
    <vt:lpwstr>true</vt:lpwstr>
  </property>
  <property fmtid="{D5CDD505-2E9C-101B-9397-08002B2CF9AE}" pid="3" name="MSIP_Label_956ca4e7-1c6d-42ba-bd69-ca0c2ce1e034_SetDate">
    <vt:lpwstr>2023-07-12T12:37:20Z</vt:lpwstr>
  </property>
  <property fmtid="{D5CDD505-2E9C-101B-9397-08002B2CF9AE}" pid="4" name="MSIP_Label_956ca4e7-1c6d-42ba-bd69-ca0c2ce1e034_Method">
    <vt:lpwstr>Privileged</vt:lpwstr>
  </property>
  <property fmtid="{D5CDD505-2E9C-101B-9397-08002B2CF9AE}" pid="5" name="MSIP_Label_956ca4e7-1c6d-42ba-bd69-ca0c2ce1e034_Name">
    <vt:lpwstr>956ca4e7-1c6d-42ba-bd69-ca0c2ce1e034</vt:lpwstr>
  </property>
  <property fmtid="{D5CDD505-2E9C-101B-9397-08002B2CF9AE}" pid="6" name="MSIP_Label_956ca4e7-1c6d-42ba-bd69-ca0c2ce1e034_SiteId">
    <vt:lpwstr>a00de4ec-48a8-43a6-be74-e31274e2060d</vt:lpwstr>
  </property>
  <property fmtid="{D5CDD505-2E9C-101B-9397-08002B2CF9AE}" pid="7" name="MSIP_Label_956ca4e7-1c6d-42ba-bd69-ca0c2ce1e034_ActionId">
    <vt:lpwstr>701f829a-ad56-42c2-87c3-43d63191e03b</vt:lpwstr>
  </property>
  <property fmtid="{D5CDD505-2E9C-101B-9397-08002B2CF9AE}" pid="8" name="MSIP_Label_956ca4e7-1c6d-42ba-bd69-ca0c2ce1e034_ContentBits">
    <vt:lpwstr>1</vt:lpwstr>
  </property>
  <property fmtid="{D5CDD505-2E9C-101B-9397-08002B2CF9AE}" pid="9" name="MerckAIPLabel">
    <vt:lpwstr>Sensitive</vt:lpwstr>
  </property>
  <property fmtid="{D5CDD505-2E9C-101B-9397-08002B2CF9AE}" pid="10" name="MerckAIPDataExchange">
    <vt:lpwstr>!MRKMIP@Sensitive</vt:lpwstr>
  </property>
</Properties>
</file>