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PRA\MktMixPP\2024 Planning\G9\Modeling\DMA\ADOL\"/>
    </mc:Choice>
  </mc:AlternateContent>
  <xr:revisionPtr revIDLastSave="0" documentId="13_ncr:1_{A53CA62A-641D-474E-BD04-088294E2A32B}" xr6:coauthVersionLast="47" xr6:coauthVersionMax="47" xr10:uidLastSave="{00000000-0000-0000-0000-000000000000}"/>
  <bookViews>
    <workbookView xWindow="-120" yWindow="-120" windowWidth="20730" windowHeight="11160" firstSheet="5" activeTab="8" xr2:uid="{B16CEEBF-4BF3-45E7-A3F2-AD9251327193}"/>
  </bookViews>
  <sheets>
    <sheet name="Adt_Mid_year" sheetId="3" state="hidden" r:id="rId1"/>
    <sheet name="Dm_Adt_Step_Final" sheetId="9" state="hidden" r:id="rId2"/>
    <sheet name="Adt_Step_Final" sheetId="2" state="hidden" r:id="rId3"/>
    <sheet name="Adol_Mid_year" sheetId="4" state="hidden" r:id="rId4"/>
    <sheet name="Adol_OLS_Step_Final" sheetId="13" r:id="rId5"/>
    <sheet name="Adol_Step_Final" sheetId="5" r:id="rId6"/>
    <sheet name="adt_Step_Final_norm" sheetId="8" state="hidden" r:id="rId7"/>
    <sheet name="adol_Step_Final_norm" sheetId="10" r:id="rId8"/>
    <sheet name="Summary" sheetId="1" r:id="rId9"/>
    <sheet name="adol_Correlation_24" sheetId="11" r:id="rId10"/>
    <sheet name="adol_notes" sheetId="12" r:id="rId11"/>
  </sheets>
  <externalReferences>
    <externalReference r:id="rId12"/>
  </externalReferences>
  <definedNames>
    <definedName name="_xlnm._FilterDatabase" localSheetId="9" hidden="1">adol_Correlation_24!$A$1:$AF$32</definedName>
    <definedName name="_xlnm._FilterDatabase" localSheetId="4" hidden="1">Adol_OLS_Step_Final!$A$1:$AE$34</definedName>
    <definedName name="_xlnm._FilterDatabase" localSheetId="5" hidden="1">Adol_Step_Final!$A$1:$AE$33</definedName>
    <definedName name="_xlnm._FilterDatabase" localSheetId="7" hidden="1">adol_Step_Final_norm!$A$1:$AE$33</definedName>
    <definedName name="_xlnm._FilterDatabase" localSheetId="2" hidden="1">Adt_Step_Final!$A$1:$AE$33</definedName>
    <definedName name="_xlnm._FilterDatabase" localSheetId="6" hidden="1">adt_Step_Final_norm!$A$1:$AE$32</definedName>
    <definedName name="_xlnm._FilterDatabase" localSheetId="1" hidden="1">Dm_Adt_Step_Final!$A$1:$AE$31</definedName>
    <definedName name="ADSTOCK" localSheetId="9">#REF!</definedName>
    <definedName name="ADSTOCK" localSheetId="10">#REF!</definedName>
    <definedName name="ADSTOCK" localSheetId="4">#REF!</definedName>
    <definedName name="ADSTOCK" localSheetId="5">#REF!</definedName>
    <definedName name="ADSTOCK" localSheetId="7">#REF!</definedName>
    <definedName name="ADSTOCK" localSheetId="2">#REF!</definedName>
    <definedName name="ADSTOCK" localSheetId="6">#REF!</definedName>
    <definedName name="ADSTOCK" localSheetId="1">#REF!</definedName>
    <definedName name="ADSTOCK">#REF!</definedName>
    <definedName name="ADSTOCK_wo_otlr" localSheetId="9">#REF!</definedName>
    <definedName name="ADSTOCK_wo_otlr" localSheetId="10">#REF!</definedName>
    <definedName name="ADSTOCK_wo_otlr" localSheetId="4">#REF!</definedName>
    <definedName name="ADSTOCK_wo_otlr" localSheetId="5">#REF!</definedName>
    <definedName name="ADSTOCK_wo_otlr" localSheetId="7">#REF!</definedName>
    <definedName name="ADSTOCK_wo_otlr" localSheetId="2">#REF!</definedName>
    <definedName name="ADSTOCK_wo_otlr" localSheetId="6">#REF!</definedName>
    <definedName name="ADSTOCK_wo_otlr" localSheetId="1">#REF!</definedName>
    <definedName name="ADSTOCK_wo_otlr">#REF!</definedName>
    <definedName name="ADSTOCK1" localSheetId="9">#REF!</definedName>
    <definedName name="ADSTOCK1" localSheetId="10">#REF!</definedName>
    <definedName name="ADSTOCK1" localSheetId="4">#REF!</definedName>
    <definedName name="ADSTOCK1" localSheetId="5">#REF!</definedName>
    <definedName name="ADSTOCK1" localSheetId="7">#REF!</definedName>
    <definedName name="ADSTOCK1" localSheetId="2">#REF!</definedName>
    <definedName name="ADSTOCK1" localSheetId="6">#REF!</definedName>
    <definedName name="ADSTOCK1" localSheetId="1">#REF!</definedName>
    <definedName name="ADSTOCK1">#REF!</definedName>
    <definedName name="CON_FIX_REG_F" localSheetId="9">#REF!</definedName>
    <definedName name="CON_FIX_REG_F" localSheetId="10">#REF!</definedName>
    <definedName name="CON_FIX_REG_F" localSheetId="4">#REF!</definedName>
    <definedName name="CON_FIX_REG_F" localSheetId="5">#REF!</definedName>
    <definedName name="CON_FIX_REG_F" localSheetId="7">#REF!</definedName>
    <definedName name="CON_FIX_REG_F" localSheetId="6">#REF!</definedName>
    <definedName name="CON_FIX_REG_F" localSheetId="1">#REF!</definedName>
    <definedName name="CON_FIX_REG_F">#REF!</definedName>
    <definedName name="DELONLY_LINEAR" localSheetId="9">#REF!</definedName>
    <definedName name="DELONLY_LINEAR" localSheetId="10">#REF!</definedName>
    <definedName name="DELONLY_LINEAR" localSheetId="4">#REF!</definedName>
    <definedName name="DELONLY_LINEAR" localSheetId="5">#REF!</definedName>
    <definedName name="DELONLY_LINEAR" localSheetId="7">#REF!</definedName>
    <definedName name="DELONLY_LINEAR" localSheetId="2">#REF!</definedName>
    <definedName name="DELONLY_LINEAR" localSheetId="6">#REF!</definedName>
    <definedName name="DELONLY_LINEAR" localSheetId="1">#REF!</definedName>
    <definedName name="DELONLY_LINEAR">#REF!</definedName>
    <definedName name="Linear" localSheetId="9">#REF!</definedName>
    <definedName name="Linear" localSheetId="10">#REF!</definedName>
    <definedName name="Linear" localSheetId="4">#REF!</definedName>
    <definedName name="Linear" localSheetId="5">#REF!</definedName>
    <definedName name="Linear" localSheetId="7">#REF!</definedName>
    <definedName name="Linear" localSheetId="2">#REF!</definedName>
    <definedName name="Linear" localSheetId="6">#REF!</definedName>
    <definedName name="Linear" localSheetId="1">#REF!</definedName>
    <definedName name="Linear">#REF!</definedName>
    <definedName name="MiXED" localSheetId="9">#REF!</definedName>
    <definedName name="MiXED" localSheetId="10">#REF!</definedName>
    <definedName name="MiXED" localSheetId="4">#REF!</definedName>
    <definedName name="MiXED" localSheetId="5">#REF!</definedName>
    <definedName name="MiXED" localSheetId="7">#REF!</definedName>
    <definedName name="MiXED" localSheetId="2">#REF!</definedName>
    <definedName name="MiXED" localSheetId="6">#REF!</definedName>
    <definedName name="MiXED" localSheetId="1">#REF!</definedName>
    <definedName name="MiX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Q5" i="12" l="1"/>
  <c r="Q6" i="12"/>
  <c r="Q7" i="12"/>
  <c r="Q8" i="12"/>
  <c r="Q9" i="12"/>
  <c r="Q10" i="12"/>
  <c r="Q4" i="12"/>
  <c r="L5" i="12"/>
  <c r="L6" i="12"/>
  <c r="L7" i="12"/>
  <c r="L8" i="12"/>
  <c r="L9" i="12"/>
  <c r="L10" i="12"/>
  <c r="L4" i="12"/>
  <c r="P29" i="1" l="1"/>
  <c r="P30" i="1"/>
  <c r="P31" i="1"/>
  <c r="P32" i="1"/>
  <c r="P33" i="1"/>
  <c r="P34" i="1"/>
  <c r="P28" i="1"/>
  <c r="F29" i="1"/>
  <c r="F30" i="1"/>
  <c r="F31" i="1"/>
  <c r="F32" i="1"/>
  <c r="F33" i="1"/>
  <c r="F34" i="1"/>
  <c r="F28" i="1"/>
  <c r="P13" i="1"/>
  <c r="F14" i="1"/>
  <c r="F15" i="1"/>
  <c r="F16" i="1"/>
  <c r="F17" i="1"/>
  <c r="F18" i="1"/>
  <c r="F19" i="1"/>
  <c r="F13" i="1"/>
  <c r="G14" i="1" l="1"/>
  <c r="M18" i="12" l="1"/>
  <c r="N18" i="12"/>
  <c r="M19" i="12"/>
  <c r="N19" i="12"/>
  <c r="M20" i="12"/>
  <c r="N20" i="12"/>
  <c r="M21" i="12"/>
  <c r="N21" i="12"/>
  <c r="M22" i="12"/>
  <c r="N22" i="12"/>
  <c r="M23" i="12"/>
  <c r="N23" i="12"/>
  <c r="N17" i="12"/>
  <c r="M17" i="12"/>
  <c r="L18" i="12"/>
  <c r="L19" i="12"/>
  <c r="L20" i="12"/>
  <c r="L21" i="12"/>
  <c r="L22" i="12"/>
  <c r="L23" i="12"/>
  <c r="L17" i="12"/>
  <c r="K18" i="12"/>
  <c r="K19" i="12"/>
  <c r="K20" i="12"/>
  <c r="K21" i="12"/>
  <c r="K22" i="12"/>
  <c r="K23" i="12"/>
  <c r="K17" i="12"/>
  <c r="J18" i="12"/>
  <c r="J19" i="12"/>
  <c r="J20" i="12"/>
  <c r="J21" i="12"/>
  <c r="J22" i="12"/>
  <c r="J23" i="12"/>
  <c r="J17" i="12"/>
  <c r="I18" i="12"/>
  <c r="I19" i="12"/>
  <c r="I20" i="12"/>
  <c r="I21" i="12"/>
  <c r="I22" i="12"/>
  <c r="I23" i="12"/>
  <c r="I17" i="12"/>
  <c r="O11" i="12"/>
  <c r="P5" i="12"/>
  <c r="R5" i="12"/>
  <c r="P6" i="12"/>
  <c r="R6" i="12"/>
  <c r="P7" i="12"/>
  <c r="R7" i="12"/>
  <c r="P8" i="12"/>
  <c r="R8" i="12"/>
  <c r="P9" i="12"/>
  <c r="R9" i="12"/>
  <c r="P10" i="12"/>
  <c r="R10" i="12"/>
  <c r="R4" i="12"/>
  <c r="P4" i="12"/>
  <c r="N5" i="12"/>
  <c r="N6" i="12"/>
  <c r="N7" i="12"/>
  <c r="N8" i="12"/>
  <c r="N9" i="12"/>
  <c r="N10" i="12"/>
  <c r="N4" i="12"/>
  <c r="K5" i="12"/>
  <c r="M5" i="12"/>
  <c r="K6" i="12"/>
  <c r="M6" i="12"/>
  <c r="K7" i="12"/>
  <c r="M7" i="12"/>
  <c r="K8" i="12"/>
  <c r="M8" i="12"/>
  <c r="K9" i="12"/>
  <c r="M9" i="12"/>
  <c r="K10" i="12"/>
  <c r="M10" i="12"/>
  <c r="M4" i="12"/>
  <c r="K4" i="12"/>
  <c r="I10" i="12"/>
  <c r="I9" i="12"/>
  <c r="I8" i="12"/>
  <c r="I7" i="12"/>
  <c r="I6" i="12"/>
  <c r="I5" i="12"/>
  <c r="I4" i="12"/>
  <c r="J11" i="12"/>
  <c r="P11" i="12" l="1"/>
  <c r="N11" i="12"/>
  <c r="K11" i="12"/>
  <c r="I11" i="12"/>
  <c r="Q29" i="1" l="1"/>
  <c r="Q30" i="1"/>
  <c r="Q31" i="1"/>
  <c r="Q32" i="1"/>
  <c r="Q33" i="1"/>
  <c r="Q34" i="1"/>
  <c r="Q28" i="1"/>
  <c r="O29" i="1"/>
  <c r="O30" i="1"/>
  <c r="O31" i="1"/>
  <c r="O32" i="1"/>
  <c r="O33" i="1"/>
  <c r="O34" i="1"/>
  <c r="O28" i="1"/>
  <c r="M29" i="1"/>
  <c r="M30" i="1"/>
  <c r="M31" i="1"/>
  <c r="M32" i="1"/>
  <c r="M33" i="1"/>
  <c r="M34" i="1"/>
  <c r="M28" i="1"/>
  <c r="Q14" i="1"/>
  <c r="Q15" i="1"/>
  <c r="Q16" i="1"/>
  <c r="Q17" i="1"/>
  <c r="Q18" i="1"/>
  <c r="Q19" i="1"/>
  <c r="Q13" i="1"/>
  <c r="O14" i="1"/>
  <c r="O15" i="1"/>
  <c r="O16" i="1"/>
  <c r="O17" i="1"/>
  <c r="O18" i="1"/>
  <c r="O19" i="1"/>
  <c r="O13" i="1"/>
  <c r="M14" i="1"/>
  <c r="M15" i="1"/>
  <c r="M16" i="1"/>
  <c r="M17" i="1"/>
  <c r="M18" i="1"/>
  <c r="M19" i="1"/>
  <c r="M13" i="1"/>
  <c r="C13" i="1"/>
  <c r="E29" i="1"/>
  <c r="G29" i="1"/>
  <c r="E30" i="1"/>
  <c r="G30" i="1"/>
  <c r="E31" i="1"/>
  <c r="G31" i="1"/>
  <c r="E32" i="1"/>
  <c r="G32" i="1"/>
  <c r="E33" i="1"/>
  <c r="G33" i="1"/>
  <c r="E34" i="1"/>
  <c r="G34" i="1"/>
  <c r="G28" i="1"/>
  <c r="E28" i="1"/>
  <c r="C29" i="1"/>
  <c r="C30" i="1"/>
  <c r="C31" i="1"/>
  <c r="C32" i="1"/>
  <c r="C33" i="1"/>
  <c r="C34" i="1"/>
  <c r="N35" i="1"/>
  <c r="I35" i="1"/>
  <c r="D35" i="1"/>
  <c r="L34" i="1"/>
  <c r="K34" i="1"/>
  <c r="J34" i="1"/>
  <c r="H34" i="1"/>
  <c r="L33" i="1"/>
  <c r="K33" i="1"/>
  <c r="J33" i="1"/>
  <c r="H33" i="1"/>
  <c r="L32" i="1"/>
  <c r="K32" i="1"/>
  <c r="J32" i="1"/>
  <c r="H32" i="1"/>
  <c r="L31" i="1"/>
  <c r="K31" i="1"/>
  <c r="J31" i="1"/>
  <c r="H31" i="1"/>
  <c r="L30" i="1"/>
  <c r="K30" i="1"/>
  <c r="J30" i="1"/>
  <c r="H30" i="1"/>
  <c r="L29" i="1"/>
  <c r="K29" i="1"/>
  <c r="J29" i="1"/>
  <c r="H29" i="1"/>
  <c r="L28" i="1"/>
  <c r="K28" i="1"/>
  <c r="J28" i="1"/>
  <c r="J35" i="1" s="1"/>
  <c r="H28" i="1"/>
  <c r="H35" i="1" s="1"/>
  <c r="O35" i="1" l="1"/>
  <c r="M35" i="1"/>
  <c r="E35" i="1"/>
  <c r="C28" i="1"/>
  <c r="C35" i="1" l="1"/>
  <c r="R13" i="1" l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G15" i="1" l="1"/>
  <c r="G16" i="1"/>
  <c r="G17" i="1"/>
  <c r="G18" i="1"/>
  <c r="G19" i="1"/>
  <c r="G13" i="1"/>
  <c r="E14" i="1"/>
  <c r="E15" i="1"/>
  <c r="E16" i="1"/>
  <c r="E17" i="1"/>
  <c r="E18" i="1"/>
  <c r="E19" i="1"/>
  <c r="E13" i="1"/>
  <c r="C14" i="1"/>
  <c r="C15" i="1"/>
  <c r="C16" i="1"/>
  <c r="C17" i="1"/>
  <c r="C18" i="1"/>
  <c r="C19" i="1"/>
  <c r="K14" i="1" l="1"/>
  <c r="L14" i="1"/>
  <c r="K15" i="1"/>
  <c r="L15" i="1"/>
  <c r="K16" i="1"/>
  <c r="L16" i="1"/>
  <c r="K17" i="1"/>
  <c r="L17" i="1"/>
  <c r="K18" i="1"/>
  <c r="L18" i="1"/>
  <c r="K19" i="1"/>
  <c r="L19" i="1"/>
  <c r="L13" i="1"/>
  <c r="K13" i="1"/>
  <c r="J14" i="1"/>
  <c r="J15" i="1"/>
  <c r="J16" i="1"/>
  <c r="J17" i="1"/>
  <c r="J18" i="1"/>
  <c r="J19" i="1"/>
  <c r="J13" i="1"/>
  <c r="I20" i="1"/>
  <c r="H14" i="1"/>
  <c r="H15" i="1"/>
  <c r="H16" i="1"/>
  <c r="H17" i="1"/>
  <c r="H18" i="1"/>
  <c r="H19" i="1"/>
  <c r="H13" i="1"/>
  <c r="N20" i="1"/>
  <c r="C20" i="1"/>
  <c r="E20" i="1"/>
  <c r="D20" i="1"/>
  <c r="O20" i="1" l="1"/>
  <c r="M20" i="1"/>
  <c r="J20" i="1"/>
  <c r="H20" i="1"/>
  <c r="L2" i="1" l="1"/>
  <c r="L1" i="1"/>
  <c r="L3" i="1" s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tc={89BEE0AC-DE28-450C-AFBF-904EC934B11B}</author>
    <author>tc={51B488D1-BE91-4720-B767-B13CAA8BDC08}</author>
    <author>tc={FA47304B-A0D1-4BF1-9EC4-FFD9A1FB90B3}</author>
    <author>tc={5B18C82F-20C6-41D8-9A5B-0E314AE46514}</author>
  </authors>
  <commentList>
    <comment ref="C14" authorId="0" shapeId="0" xr:uid="{89BEE0AC-DE28-450C-AFBF-904EC934B11B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(13%)</t>
      </text>
    </comment>
    <comment ref="C17" authorId="1" shapeId="0" xr:uid="{51B488D1-BE91-4720-B767-B13CAA8BDC08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(28%)</t>
      </text>
    </comment>
    <comment ref="C29" authorId="2" shapeId="0" xr:uid="{FA47304B-A0D1-4BF1-9EC4-FFD9A1FB90B3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(10%)</t>
      </text>
    </comment>
    <comment ref="C33" authorId="3" shapeId="0" xr:uid="{5B18C82F-20C6-41D8-9A5B-0E314AE46514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(14%)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tc={D5CAA409-95B7-4362-BFBB-C29D12F8078C}</author>
    <author>tc={DB547A5C-FB3E-4232-ABF0-BD30393F8318}</author>
    <author>tc={65BF9613-49F5-45CC-BEC9-F0F7EBBB0DF8}</author>
  </authors>
  <commentList>
    <comment ref="I5" authorId="0" shapeId="0" xr:uid="{D5CAA409-95B7-4362-BFBB-C29D12F8078C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(13%)</t>
      </text>
    </comment>
    <comment ref="I8" authorId="1" shapeId="0" xr:uid="{DB547A5C-FB3E-4232-ABF0-BD30393F8318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(28%)</t>
      </text>
    </comment>
    <comment ref="N8" authorId="2" shapeId="0" xr:uid="{65BF9613-49F5-45CC-BEC9-F0F7EBBB0DF8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(31%)</t>
      </text>
    </comment>
  </commentList>
</comments>
</file>

<file path=xl/sharedStrings.xml><?xml version="1.0" encoding="utf-8"?>
<sst xmlns="http://schemas.openxmlformats.org/spreadsheetml/2006/main" count="1367" uniqueCount="295">
  <si>
    <t>CONSUMER_MODELS</t>
  </si>
  <si>
    <t>VENDORS</t>
  </si>
  <si>
    <t>AUDIO</t>
  </si>
  <si>
    <t>DISPLAY</t>
  </si>
  <si>
    <t>ONLINE VIDEO</t>
  </si>
  <si>
    <t>PAID SEARCH</t>
  </si>
  <si>
    <t>SOCIAL MEDIA</t>
  </si>
  <si>
    <t>STV</t>
  </si>
  <si>
    <t>LINEAR TV</t>
  </si>
  <si>
    <t>Total</t>
  </si>
  <si>
    <t>CONTRIBUTION</t>
  </si>
  <si>
    <t>SPENDS</t>
  </si>
  <si>
    <t>ROI</t>
  </si>
  <si>
    <t>CURRENT YEAR (Jan'22 - Dec'22)</t>
  </si>
  <si>
    <t>2021 YEAR (Jan'21 - Dec'21)</t>
  </si>
  <si>
    <t>Activity</t>
  </si>
  <si>
    <t>Slope</t>
  </si>
  <si>
    <t>MID YEAR (Aug'21 - July'22)</t>
  </si>
  <si>
    <t>Feb'21 - Jan'23</t>
  </si>
  <si>
    <t>pgm per dose</t>
  </si>
  <si>
    <t>private 2021</t>
  </si>
  <si>
    <t>public 2021</t>
  </si>
  <si>
    <t>Variable</t>
  </si>
  <si>
    <t>Model Variable</t>
  </si>
  <si>
    <t>DF</t>
  </si>
  <si>
    <t>Estimate</t>
  </si>
  <si>
    <t>StdErr</t>
  </si>
  <si>
    <t>tValue</t>
  </si>
  <si>
    <t>Probt</t>
  </si>
  <si>
    <t>VarianceInflation</t>
  </si>
  <si>
    <t>Activity24m</t>
  </si>
  <si>
    <t>Public_doses24</t>
  </si>
  <si>
    <t>Annual_Activity12M</t>
  </si>
  <si>
    <t>ANNUAL_public_doses12</t>
  </si>
  <si>
    <t>PERCENTAGE24</t>
  </si>
  <si>
    <t>PERCENTAGE12</t>
  </si>
  <si>
    <t>IMPACT12</t>
  </si>
  <si>
    <t>PRE-TAX REVENUE</t>
  </si>
  <si>
    <t>PRE-TAX SPEND</t>
  </si>
  <si>
    <t>LAST YEAR SPEND</t>
  </si>
  <si>
    <t>PRE-TAX ROI</t>
  </si>
  <si>
    <t>LAST YEAR ROI</t>
  </si>
  <si>
    <t>LAST YEAR CONTRIBUTION</t>
  </si>
  <si>
    <t>LAST YEAR IMPACT</t>
  </si>
  <si>
    <t>LAST YEAR RAW ACTIVITY</t>
  </si>
  <si>
    <t>CURRENT SLOPE</t>
  </si>
  <si>
    <t>LAST YEAR SLOPE</t>
  </si>
  <si>
    <t>POST-TAX REVENUE</t>
  </si>
  <si>
    <t>POST-TAX SPEND</t>
  </si>
  <si>
    <t>POST-TAX ROI</t>
  </si>
  <si>
    <t>Wrong order</t>
  </si>
  <si>
    <t>Right order</t>
  </si>
  <si>
    <t>Model Details</t>
  </si>
  <si>
    <t>HCC_DISP_ADT_IMP_DCM_COR</t>
  </si>
  <si>
    <t>HCC_DISP_ADT_IMP_DCM_COR75</t>
  </si>
  <si>
    <t>Model Type</t>
  </si>
  <si>
    <t>step_final</t>
  </si>
  <si>
    <t>hcc_olv_adt_imp</t>
  </si>
  <si>
    <t>hcc_psrch_adt_clk</t>
  </si>
  <si>
    <t xml:space="preserve">Time Period </t>
  </si>
  <si>
    <t>Feb'21-Jan'23</t>
  </si>
  <si>
    <t>hcc_soc_adt_imp</t>
  </si>
  <si>
    <t>R Square</t>
  </si>
  <si>
    <t>hcc_stv_adt_imp</t>
  </si>
  <si>
    <t>hcc_tv_adt_mrk_grps_f2554</t>
  </si>
  <si>
    <t>hcc_tv_adt_mrk_grps_f255470_RT4</t>
  </si>
  <si>
    <t>ADT_PP_HCC</t>
  </si>
  <si>
    <t>ADT_PP_HCP</t>
  </si>
  <si>
    <t>ADT_WEBMD</t>
  </si>
  <si>
    <t>hcc_osrch_sessions</t>
  </si>
  <si>
    <t>hcc_osrch_sessions75</t>
  </si>
  <si>
    <t>hcp_osrch_sessions</t>
  </si>
  <si>
    <t>hcp_osrch_sessions50</t>
  </si>
  <si>
    <t>hcp_field_adol_eng</t>
  </si>
  <si>
    <t>hcp_field_adol_eng75</t>
  </si>
  <si>
    <t>hcp_totdet_mmf</t>
  </si>
  <si>
    <t>hcp_totdet_mmf75</t>
  </si>
  <si>
    <t>npp_adol_eng</t>
  </si>
  <si>
    <t>npp_adol_eng75_RT9</t>
  </si>
  <si>
    <t>npp_adt_eng</t>
  </si>
  <si>
    <t>popf2554</t>
  </si>
  <si>
    <t>hcp_doses_prv_lag</t>
  </si>
  <si>
    <t>hcp_doses_prv_slag</t>
  </si>
  <si>
    <t>workdays</t>
  </si>
  <si>
    <t>Intercept</t>
  </si>
  <si>
    <t>RTIME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</si>
  <si>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</si>
  <si>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</si>
  <si>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</si>
  <si>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</si>
  <si>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</si>
  <si>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</si>
  <si>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</si>
  <si>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</si>
  <si>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</si>
  <si>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</si>
  <si>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</si>
  <si>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Total Activity24</t>
  </si>
  <si>
    <t>TOTAL_doses24</t>
  </si>
  <si>
    <t>Annual_Activity12</t>
  </si>
  <si>
    <t>ANNUAL_doses12</t>
  </si>
  <si>
    <t>EXPECTED CONTRI</t>
  </si>
  <si>
    <t>CURRENT RAW ACTIVITY</t>
  </si>
  <si>
    <t>STEP_3_6_outlier</t>
  </si>
  <si>
    <t>hcc_disp_adt_imp75_RT5</t>
  </si>
  <si>
    <t>1</t>
  </si>
  <si>
    <t>Linear Regression</t>
  </si>
  <si>
    <t>STEP_2_6_outlier</t>
  </si>
  <si>
    <t>Model Timeperiod</t>
  </si>
  <si>
    <t>STEP_4_6_outlier</t>
  </si>
  <si>
    <t>Aug'20 - July'22</t>
  </si>
  <si>
    <t>hcc_soc_adt_imp10_RT8</t>
  </si>
  <si>
    <t>hcc_stv_adt_imp50</t>
  </si>
  <si>
    <t>STEP_1_6_outlier</t>
  </si>
  <si>
    <t>hcc_tv_adt_mu_grps_f255475_RT5</t>
  </si>
  <si>
    <t>R square</t>
  </si>
  <si>
    <t>hcc_osrch</t>
  </si>
  <si>
    <t>hcc_osrch30</t>
  </si>
  <si>
    <t>hcp_field_adol_eng60</t>
  </si>
  <si>
    <t>hcp_osrch</t>
  </si>
  <si>
    <t>POPF2554</t>
  </si>
  <si>
    <t>Npp_Eng_G9_Adlt</t>
  </si>
  <si>
    <t>Npp_Eng_G9_Adlt10</t>
  </si>
  <si>
    <t>Npp_Eng_G9_Adol</t>
  </si>
  <si>
    <t>Npp_Eng_G9_Adol30_RT9</t>
  </si>
  <si>
    <t>private current 2022</t>
  </si>
  <si>
    <t>public current 2022</t>
  </si>
  <si>
    <t>private current Mid</t>
  </si>
  <si>
    <t>public current Mid</t>
  </si>
  <si>
    <t>normal</t>
  </si>
  <si>
    <t>adt_psrch</t>
  </si>
  <si>
    <t>STEP_3_5_pop</t>
  </si>
  <si>
    <t>hcc_audio_adol_imp</t>
  </si>
  <si>
    <t>STEP Model</t>
  </si>
  <si>
    <t>STEP_4_5_pop</t>
  </si>
  <si>
    <t>STEP_2_5_pop</t>
  </si>
  <si>
    <t>hcc_olv_adol_imp</t>
  </si>
  <si>
    <t>STEP_5_5_pop</t>
  </si>
  <si>
    <t>hcc_psrch_adol_clk</t>
  </si>
  <si>
    <t>hcc_soc_adol_imp</t>
  </si>
  <si>
    <t>hcc_stv_adol_imp</t>
  </si>
  <si>
    <t>STEP_1_5_pop</t>
  </si>
  <si>
    <t>hcp_psrch_adol_clk</t>
  </si>
  <si>
    <t>total_doses_lag</t>
  </si>
  <si>
    <t>total_doses_slag</t>
  </si>
  <si>
    <t>hcc_disp_adol_imp60</t>
  </si>
  <si>
    <t>hcc_olv_adol_imp10</t>
  </si>
  <si>
    <t>hcc_psrch_adol_clk10</t>
  </si>
  <si>
    <t>hcc_soc_adol_imp_RT9</t>
  </si>
  <si>
    <t>hcc_stv_adol_imp50</t>
  </si>
  <si>
    <t>hcc_tv_adol_mu_grps_f255450_RT4</t>
  </si>
  <si>
    <t>Npp_Eng_G9_Adlt_RT9</t>
  </si>
  <si>
    <t>Npp_Eng_G9_Adol70_RT9</t>
  </si>
  <si>
    <t>hcc_tv_adol_mrk_grps_f2554</t>
  </si>
  <si>
    <t>HCC_DISP_ADOL_IMP_DCM_COR</t>
  </si>
  <si>
    <t>hcc_audio_adol_imp40_RT7</t>
  </si>
  <si>
    <t>ADOL_PP_HCC</t>
  </si>
  <si>
    <t>ADOL_PP_HCP</t>
  </si>
  <si>
    <t>hcp_disp_adol_imp</t>
  </si>
  <si>
    <t>Actual</t>
  </si>
  <si>
    <t>_NAME_</t>
  </si>
  <si>
    <t>hcp_doses_prv</t>
  </si>
  <si>
    <t>hcp_doses_pub</t>
  </si>
  <si>
    <t>hcp_doses_pub_lag</t>
  </si>
  <si>
    <t>hcp_doses_pub_slag</t>
  </si>
  <si>
    <t>total_doses</t>
  </si>
  <si>
    <t>hcp_field_totdet</t>
  </si>
  <si>
    <t>hcp_mmf_attend</t>
  </si>
  <si>
    <t>Controls</t>
  </si>
  <si>
    <t>comments</t>
  </si>
  <si>
    <t>Description</t>
  </si>
  <si>
    <t>Steps:</t>
  </si>
  <si>
    <t xml:space="preserve">Equation </t>
  </si>
  <si>
    <t>Problems:</t>
  </si>
  <si>
    <t xml:space="preserve">TV giving very less contribution or is negative </t>
  </si>
  <si>
    <t>Measuring TV in step 1 as it has the highest spends</t>
  </si>
  <si>
    <t>N_Step_3</t>
  </si>
  <si>
    <t>P_HCC_DISP_ADT_IMP_DCM_COR</t>
  </si>
  <si>
    <t>P_HCC_DISP_ADT_IMP_DCM_COR60</t>
  </si>
  <si>
    <t>N_Step_2</t>
  </si>
  <si>
    <t>P_hcc_olv_adt_imp</t>
  </si>
  <si>
    <t>N_Step_4</t>
  </si>
  <si>
    <t>P_hcc_psrch_adt_clk</t>
  </si>
  <si>
    <t>P_hcc_psrch_adt_clk_RT4</t>
  </si>
  <si>
    <t>P_hcc_soc_adt_imp</t>
  </si>
  <si>
    <t>P_hcc_soc_adt_imp70</t>
  </si>
  <si>
    <t>P_hcc_stv_adt_imp</t>
  </si>
  <si>
    <t>P_hcc_stv_adt_imp70</t>
  </si>
  <si>
    <t>N_Step_1</t>
  </si>
  <si>
    <t>P_hcc_osrch_sessions</t>
  </si>
  <si>
    <t>P_hcc_osrch_sessions75</t>
  </si>
  <si>
    <t>P_hcp_osrch_sessions</t>
  </si>
  <si>
    <t>P_hcp_osrch_sessions50</t>
  </si>
  <si>
    <t>P_hcp_field_adol_eng</t>
  </si>
  <si>
    <t>P_hcp_field_adol_eng75</t>
  </si>
  <si>
    <t>P_hcp_totdet_mmf</t>
  </si>
  <si>
    <t>P_hcp_totdet_mmf75</t>
  </si>
  <si>
    <t>P_npp_adol_eng</t>
  </si>
  <si>
    <t>P_npp_adol_eng75_RT9</t>
  </si>
  <si>
    <t>P_npp_adt_eng</t>
  </si>
  <si>
    <t>P_hcp_doses_prv_lag</t>
  </si>
  <si>
    <t>P_hcp_doses_prv_slag</t>
  </si>
  <si>
    <t>3_step_3</t>
  </si>
  <si>
    <t>3_step_2</t>
  </si>
  <si>
    <t>3_step_4</t>
  </si>
  <si>
    <t>3_step_1</t>
  </si>
  <si>
    <t>hcc_tv_adt_mrk_grps_f255470_RT8</t>
  </si>
  <si>
    <t>Model Time Period</t>
  </si>
  <si>
    <t>Final Model</t>
  </si>
  <si>
    <t>Dm_step_3</t>
  </si>
  <si>
    <t>Dm_step_2</t>
  </si>
  <si>
    <t>Dm_step_4</t>
  </si>
  <si>
    <t>Dm_step_1</t>
  </si>
  <si>
    <t>hcc_tv_adt_mrk_grps_f255470</t>
  </si>
  <si>
    <t>P_HCC_DISP_ADL_IMP_DCM_COR</t>
  </si>
  <si>
    <t>P_hcc_audio_adol_imp</t>
  </si>
  <si>
    <t>P_hcc_olv_adol_imp</t>
  </si>
  <si>
    <t>P_hcc_psrch_adol_clk</t>
  </si>
  <si>
    <t>P_hcc_soc_adol_imp</t>
  </si>
  <si>
    <t>P_hcc_stv_adol_imp</t>
  </si>
  <si>
    <t>P_hcc_stv_adol_imp_RT4</t>
  </si>
  <si>
    <t>hcc_tv_adol_mrk_grps_f255430_RT7</t>
  </si>
  <si>
    <t>P_hcp_osrch_sessions75</t>
  </si>
  <si>
    <t>P_hcp_disp_adol_imp</t>
  </si>
  <si>
    <t>P_hcp_disp_adol_imp_RT4</t>
  </si>
  <si>
    <t>P_hcp_psrch_adol_clk</t>
  </si>
  <si>
    <t>P_npp_adol_eng75</t>
  </si>
  <si>
    <t>P_total_doses_lag</t>
  </si>
  <si>
    <t>P_total_doses_slag</t>
  </si>
  <si>
    <t>total_doses24</t>
  </si>
  <si>
    <t>ANNUAL_total_doses12</t>
  </si>
  <si>
    <t>hcc_disp_adol_imp</t>
  </si>
  <si>
    <t xml:space="preserve">total_doses = Intercept + Beta*Measuring_variables + beta*Control_variables </t>
  </si>
  <si>
    <t>ADOLESCENT MODEL</t>
  </si>
  <si>
    <t>ADOLESCENT NORM MODEL</t>
  </si>
  <si>
    <t>PP_HCP, PP_HCC,  Organic search, hcp_disp_adol, hcp_psrch_adol, field_mcm, MCM_adol, MCM_adult, total_details, LAG, Seasonal lag, Workdays, Rtime and M1-M11.</t>
  </si>
  <si>
    <t>Measuring STV, Socail and Paid Search as it has the  highest spends after TV. (Ridge: 0.1)</t>
  </si>
  <si>
    <t>Measuring Audio in step 4.</t>
  </si>
  <si>
    <t>Measuring Audio. (Ridge 0.1)</t>
  </si>
  <si>
    <t>Measuring TV and display in step 1 as it has the highest spends</t>
  </si>
  <si>
    <t>I want to capture its contribution in step 1 itself 
before it decreases in the further steps and can get display postive only in this step.(Ridge: 0.1)</t>
  </si>
  <si>
    <t>Measuring OLV  in step 2.</t>
  </si>
  <si>
    <t>Measuring just OLV and not with combination with other variables because it is leading others towards negative results.  (Ridge: 0.1)</t>
  </si>
  <si>
    <t>OLS Model</t>
  </si>
  <si>
    <t>hcc_tv_adol_mrk_grps_f255440_RT4</t>
  </si>
  <si>
    <t>VIF</t>
  </si>
  <si>
    <t>FINAL MODEL</t>
  </si>
  <si>
    <t>OLS MODEL</t>
  </si>
  <si>
    <t>ADOL NORM</t>
  </si>
  <si>
    <t xml:space="preserve">ADOL - DEMEANED STEP MODEL </t>
  </si>
  <si>
    <t>Measuring STV and Social in step 3.</t>
  </si>
  <si>
    <t>Social contribution is also very high( around 7%) while the expected is only around 0.8% to 1.2%</t>
  </si>
  <si>
    <t>remove mass media channels</t>
  </si>
  <si>
    <t>I want to capture its contribution in step 1 itself 
before it decreases in the further steps. (Ridge: 0.1)</t>
  </si>
  <si>
    <t>Measuring Social in step 2.</t>
  </si>
  <si>
    <t>Measuring Social in step 2 as its contrubutions are very high and to control it we are using other measuring variables.(Ridge 0.1)</t>
  </si>
  <si>
    <t>Measuring OLV and display in step 3.</t>
  </si>
  <si>
    <t>Measuring OLV and Display.  (Ridge: 0.06)</t>
  </si>
  <si>
    <t>Measuring Audio, Paidsearch and STV in step 4.</t>
  </si>
  <si>
    <t>Measuring Audio, Paidsearch and STV. (Ridge 0.08)</t>
  </si>
  <si>
    <t>D4_step_4</t>
  </si>
  <si>
    <t>D4_step_3</t>
  </si>
  <si>
    <t>HCC_DISP_ADT_IMP_DCM_COR30</t>
  </si>
  <si>
    <t>D4_step_2</t>
  </si>
  <si>
    <t>hcc_soc_adol_imp30</t>
  </si>
  <si>
    <t>D4_step_1</t>
  </si>
  <si>
    <t>hcp_disp_adol_imp90</t>
  </si>
  <si>
    <t>hcc_osrch_sessions30_RT8</t>
  </si>
  <si>
    <t>npp_adt_eng_RT4</t>
  </si>
  <si>
    <t>2_OLS_step_4</t>
  </si>
  <si>
    <t>hcc_audio_adol_imp40_RT6</t>
  </si>
  <si>
    <t>2_OLS_step_3</t>
  </si>
  <si>
    <t>2_OLS_step_2</t>
  </si>
  <si>
    <t>hcc_soc_adol_imp10_RT9</t>
  </si>
  <si>
    <t>2_OLS_step_1</t>
  </si>
  <si>
    <t>hcc_osrch_sessions30</t>
  </si>
  <si>
    <t>hcp_psrch_adol_clk_RT4</t>
  </si>
  <si>
    <t>npp_adol_eng_RT4</t>
  </si>
  <si>
    <t xml:space="preserve">Model Insight </t>
  </si>
  <si>
    <t>Channel</t>
  </si>
  <si>
    <t>Insights</t>
  </si>
  <si>
    <t>TV</t>
  </si>
  <si>
    <t>Social</t>
  </si>
  <si>
    <t>Audio</t>
  </si>
  <si>
    <t>Display</t>
  </si>
  <si>
    <t>OLV</t>
  </si>
  <si>
    <t>Paid Search</t>
  </si>
  <si>
    <r>
      <rPr>
        <sz val="11"/>
        <color theme="5" tint="-0.249977111117893"/>
        <rFont val="Arial"/>
        <family val="2"/>
      </rPr>
      <t xml:space="preserve">Audio, Display, OLV, Paidsearch, STV,   </t>
    </r>
    <r>
      <rPr>
        <sz val="11"/>
        <color theme="4" tint="-0.499984740745262"/>
        <rFont val="Arial"/>
        <family val="2"/>
      </rPr>
      <t xml:space="preserve">                                                             PP_HCP, PP_HCC,  Organic search, hcp_disp_adol, hcp_psrch_adol, field_mcm, MCM_adol, MCM_adult, total_details, LAG, Seasonal lag, Workdays, Rtime and M1-M11.</t>
    </r>
  </si>
  <si>
    <t xml:space="preserve">There is a 900K reduction in spending, which results in a decrease in impact and activity but an increase in ROI and slopes that are practically identical. </t>
  </si>
  <si>
    <t>Spending has been cut by 600K (58%) which has resulted in a 9.1% fall in engagement and a substantial decrease in effect. However, ROI and Slopes are improved.</t>
  </si>
  <si>
    <t>A $2.25M reduction in spending resulted in a 50K decline in GRPs. This action results in a decreased activity and impact, a steeper slope, and an improved ROI.</t>
  </si>
  <si>
    <t>We can see $500K more spent this year than last, which has positively influenced the return on investment. Slope increased to 0.0007.</t>
  </si>
  <si>
    <t>Despite a $350K decrease in social spending, the impact remains almost the same. But ROI has grown from 6.4 to 9.3. The slope is the same.</t>
  </si>
  <si>
    <t>There is a $1M rise in audio spending, which has enhanced its effect but resulted in a decrease in ROI as activities are dropped. The slope has greatly improved.</t>
  </si>
  <si>
    <t>Spending has been cut by 90%, and engagement has been dropped by 90%. We are unable to contrast our TOI and impact with prior findings because the data was obtained from Crossix.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</si>
</sst>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0.00_);\(0.00\)"/>
    <numFmt numFmtId="167" formatCode="0.0000"/>
    <numFmt numFmtId="168" formatCode="0.0%"/>
    <numFmt numFmtId="169" formatCode="0.00000"/>
    <numFmt numFmtId="170" formatCode="_(* #,##0_);_(* \(#,##0\);_(* &quot;-&quot;??_);_(@_)"/>
    <numFmt numFmtId="171" formatCode="0.0"/>
    <numFmt numFmtId="172" formatCode="0.000"/>
    <numFmt numFmtId="173" formatCode="0.000000"/>
    <numFmt numFmtId="174" formatCode="&quot;$&quot;#,##0.00"/>
    <numFmt numFmtId="175" formatCode="0.0000_);\(0.0000\)"/>
    <numFmt numFmtId="176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B3138"/>
      <name val="Arial"/>
      <family val="2"/>
    </font>
    <font>
      <sz val="11"/>
      <color rgb="FF2B313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2B3138"/>
      <name val="Arial"/>
      <family val="2"/>
    </font>
    <font>
      <sz val="10"/>
      <color rgb="FF2B3138"/>
      <name val="Arial"/>
      <family val="2"/>
    </font>
    <font>
      <sz val="11"/>
      <color theme="4" tint="-0.499984740745262"/>
      <name val="Arial"/>
      <family val="2"/>
    </font>
    <font>
      <sz val="11"/>
      <color theme="5" tint="-0.249977111117893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7">
    <xf numFmtId="0" fontId="0" fillId="0" borderId="0" xfId="0"/>
    <xf numFmtId="0" fontId="3" fillId="1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9" fontId="4" fillId="0" borderId="0" xfId="3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2" fontId="5" fillId="12" borderId="5" xfId="0" applyNumberFormat="1" applyFont="1" applyFill="1" applyBorder="1" applyAlignment="1">
      <alignment vertical="center"/>
    </xf>
    <xf numFmtId="2" fontId="5" fillId="12" borderId="7" xfId="0" applyNumberFormat="1" applyFont="1" applyFill="1" applyBorder="1" applyAlignment="1">
      <alignment vertical="center"/>
    </xf>
    <xf numFmtId="2" fontId="5" fillId="12" borderId="8" xfId="0" applyNumberFormat="1" applyFont="1" applyFill="1" applyBorder="1" applyAlignment="1">
      <alignment vertical="center"/>
    </xf>
    <xf numFmtId="3" fontId="5" fillId="13" borderId="5" xfId="0" applyNumberFormat="1" applyFont="1" applyFill="1" applyBorder="1" applyAlignment="1">
      <alignment vertical="center"/>
    </xf>
    <xf numFmtId="3" fontId="5" fillId="13" borderId="7" xfId="0" applyNumberFormat="1" applyFont="1" applyFill="1" applyBorder="1" applyAlignment="1">
      <alignment vertical="center"/>
    </xf>
    <xf numFmtId="3" fontId="5" fillId="13" borderId="8" xfId="0" applyNumberFormat="1" applyFont="1" applyFill="1" applyBorder="1" applyAlignment="1">
      <alignment vertical="center"/>
    </xf>
    <xf numFmtId="10" fontId="5" fillId="5" borderId="5" xfId="3" applyNumberFormat="1" applyFont="1" applyFill="1" applyBorder="1" applyAlignment="1">
      <alignment vertical="center"/>
    </xf>
    <xf numFmtId="10" fontId="5" fillId="5" borderId="7" xfId="3" applyNumberFormat="1" applyFont="1" applyFill="1" applyBorder="1" applyAlignment="1">
      <alignment vertical="center"/>
    </xf>
    <xf numFmtId="165" fontId="5" fillId="5" borderId="8" xfId="0" applyNumberFormat="1" applyFont="1" applyFill="1" applyBorder="1" applyAlignment="1">
      <alignment vertical="center"/>
    </xf>
    <xf numFmtId="165" fontId="5" fillId="5" borderId="5" xfId="0" applyNumberFormat="1" applyFont="1" applyFill="1" applyBorder="1" applyAlignment="1">
      <alignment vertical="center"/>
    </xf>
    <xf numFmtId="165" fontId="5" fillId="6" borderId="8" xfId="0" applyNumberFormat="1" applyFont="1" applyFill="1" applyBorder="1" applyAlignment="1">
      <alignment vertical="center"/>
    </xf>
    <xf numFmtId="2" fontId="5" fillId="5" borderId="5" xfId="0" applyNumberFormat="1" applyFont="1" applyFill="1" applyBorder="1" applyAlignment="1">
      <alignment vertical="center"/>
    </xf>
    <xf numFmtId="165" fontId="5" fillId="6" borderId="5" xfId="0" applyNumberFormat="1" applyFont="1" applyFill="1" applyBorder="1" applyAlignment="1">
      <alignment vertical="center"/>
    </xf>
    <xf numFmtId="165" fontId="5" fillId="6" borderId="7" xfId="0" applyNumberFormat="1" applyFont="1" applyFill="1" applyBorder="1" applyAlignment="1">
      <alignment vertical="center"/>
    </xf>
    <xf numFmtId="2" fontId="5" fillId="5" borderId="7" xfId="0" applyNumberFormat="1" applyFont="1" applyFill="1" applyBorder="1" applyAlignment="1">
      <alignment vertical="center"/>
    </xf>
    <xf numFmtId="2" fontId="5" fillId="5" borderId="8" xfId="0" applyNumberFormat="1" applyFont="1" applyFill="1" applyBorder="1" applyAlignment="1">
      <alignment vertical="center"/>
    </xf>
    <xf numFmtId="2" fontId="5" fillId="5" borderId="5" xfId="0" applyNumberFormat="1" applyFont="1" applyFill="1" applyBorder="1"/>
    <xf numFmtId="2" fontId="5" fillId="5" borderId="8" xfId="0" applyNumberFormat="1" applyFont="1" applyFill="1" applyBorder="1"/>
    <xf numFmtId="0" fontId="0" fillId="14" borderId="0" xfId="0" applyFill="1"/>
    <xf numFmtId="166" fontId="0" fillId="0" borderId="0" xfId="0" applyNumberFormat="1" applyAlignment="1">
      <alignment horizontal="center"/>
    </xf>
    <xf numFmtId="37" fontId="0" fillId="0" borderId="0" xfId="0" applyNumberFormat="1"/>
    <xf numFmtId="10" fontId="0" fillId="0" borderId="0" xfId="3" applyNumberFormat="1" applyFont="1"/>
    <xf numFmtId="3" fontId="6" fillId="0" borderId="0" xfId="0" applyNumberFormat="1" applyFon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0" fontId="6" fillId="0" borderId="10" xfId="3" applyNumberFormat="1" applyFont="1" applyBorder="1" applyAlignment="1">
      <alignment vertical="center"/>
    </xf>
    <xf numFmtId="3" fontId="6" fillId="0" borderId="9" xfId="0" applyNumberFormat="1" applyFon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0" xfId="0" applyFill="1"/>
    <xf numFmtId="0" fontId="0" fillId="0" borderId="10" xfId="0" applyBorder="1"/>
    <xf numFmtId="0" fontId="0" fillId="9" borderId="0" xfId="0" applyFill="1"/>
    <xf numFmtId="0" fontId="2" fillId="9" borderId="0" xfId="0" applyFon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7" fillId="0" borderId="5" xfId="4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12" borderId="5" xfId="0" applyNumberFormat="1" applyFont="1" applyFill="1" applyBorder="1" applyAlignment="1">
      <alignment horizontal="center" vertical="center"/>
    </xf>
    <xf numFmtId="2" fontId="5" fillId="12" borderId="7" xfId="0" applyNumberFormat="1" applyFont="1" applyFill="1" applyBorder="1" applyAlignment="1">
      <alignment horizontal="center" vertical="center"/>
    </xf>
    <xf numFmtId="2" fontId="5" fillId="12" borderId="8" xfId="0" applyNumberFormat="1" applyFont="1" applyFill="1" applyBorder="1" applyAlignment="1">
      <alignment horizontal="center" vertical="center"/>
    </xf>
    <xf numFmtId="170" fontId="5" fillId="13" borderId="5" xfId="1" applyNumberFormat="1" applyFont="1" applyFill="1" applyBorder="1" applyAlignment="1">
      <alignment horizontal="center" vertical="center"/>
    </xf>
    <xf numFmtId="3" fontId="5" fillId="13" borderId="7" xfId="0" applyNumberFormat="1" applyFont="1" applyFill="1" applyBorder="1" applyAlignment="1">
      <alignment horizontal="center" vertical="center"/>
    </xf>
    <xf numFmtId="3" fontId="5" fillId="13" borderId="8" xfId="0" applyNumberFormat="1" applyFont="1" applyFill="1" applyBorder="1" applyAlignment="1">
      <alignment horizontal="center" vertical="center"/>
    </xf>
    <xf numFmtId="10" fontId="5" fillId="5" borderId="5" xfId="3" applyNumberFormat="1" applyFont="1" applyFill="1" applyBorder="1" applyAlignment="1">
      <alignment horizontal="center" vertical="center"/>
    </xf>
    <xf numFmtId="10" fontId="5" fillId="5" borderId="7" xfId="3" applyNumberFormat="1" applyFont="1" applyFill="1" applyBorder="1" applyAlignment="1">
      <alignment horizontal="center" vertical="center"/>
    </xf>
    <xf numFmtId="164" fontId="5" fillId="5" borderId="8" xfId="2" applyNumberFormat="1" applyFont="1" applyFill="1" applyBorder="1" applyAlignment="1">
      <alignment horizontal="center" vertical="center"/>
    </xf>
    <xf numFmtId="164" fontId="5" fillId="5" borderId="5" xfId="2" applyNumberFormat="1" applyFont="1" applyFill="1" applyBorder="1" applyAlignment="1">
      <alignment horizontal="center" vertical="center"/>
    </xf>
    <xf numFmtId="164" fontId="5" fillId="6" borderId="8" xfId="2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171" fontId="5" fillId="6" borderId="8" xfId="0" applyNumberFormat="1" applyFont="1" applyFill="1" applyBorder="1" applyAlignment="1">
      <alignment horizontal="center" vertical="center"/>
    </xf>
    <xf numFmtId="10" fontId="5" fillId="6" borderId="5" xfId="3" applyNumberFormat="1" applyFont="1" applyFill="1" applyBorder="1" applyAlignment="1">
      <alignment horizontal="center" vertical="center"/>
    </xf>
    <xf numFmtId="170" fontId="5" fillId="6" borderId="7" xfId="1" applyNumberFormat="1" applyFont="1" applyFill="1" applyBorder="1" applyAlignment="1">
      <alignment horizontal="center" vertical="center"/>
    </xf>
    <xf numFmtId="170" fontId="5" fillId="6" borderId="8" xfId="1" applyNumberFormat="1" applyFont="1" applyFill="1" applyBorder="1" applyAlignment="1">
      <alignment horizontal="center" vertical="center"/>
    </xf>
    <xf numFmtId="2" fontId="5" fillId="6" borderId="8" xfId="0" applyNumberFormat="1" applyFont="1" applyFill="1" applyBorder="1" applyAlignment="1">
      <alignment horizontal="center" vertical="center"/>
    </xf>
    <xf numFmtId="2" fontId="5" fillId="5" borderId="7" xfId="0" applyNumberFormat="1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0" fontId="7" fillId="8" borderId="0" xfId="4" applyFill="1" applyAlignment="1">
      <alignment horizontal="center" vertical="center"/>
    </xf>
    <xf numFmtId="0" fontId="0" fillId="8" borderId="13" xfId="0" applyFill="1" applyBorder="1" applyAlignment="1">
      <alignment horizontal="left" vertical="center"/>
    </xf>
    <xf numFmtId="0" fontId="0" fillId="8" borderId="14" xfId="0" applyFill="1" applyBorder="1"/>
    <xf numFmtId="0" fontId="0" fillId="8" borderId="0" xfId="0" applyFill="1" applyAlignment="1">
      <alignment horizontal="center" vertical="center"/>
    </xf>
    <xf numFmtId="2" fontId="0" fillId="8" borderId="0" xfId="1" applyNumberFormat="1" applyFont="1" applyFill="1" applyAlignment="1">
      <alignment horizontal="center" vertical="center"/>
    </xf>
    <xf numFmtId="10" fontId="0" fillId="8" borderId="0" xfId="3" applyNumberFormat="1" applyFont="1" applyFill="1" applyAlignment="1">
      <alignment horizontal="center" vertical="center"/>
    </xf>
    <xf numFmtId="170" fontId="0" fillId="8" borderId="0" xfId="1" applyNumberFormat="1" applyFont="1" applyFill="1" applyAlignment="1">
      <alignment horizontal="center" vertical="center"/>
    </xf>
    <xf numFmtId="164" fontId="0" fillId="8" borderId="0" xfId="2" applyNumberFormat="1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0" xfId="2" applyNumberFormat="1" applyFont="1" applyFill="1" applyAlignment="1">
      <alignment horizontal="center" vertical="center"/>
    </xf>
    <xf numFmtId="168" fontId="0" fillId="16" borderId="0" xfId="3" applyNumberFormat="1" applyFont="1" applyFill="1" applyAlignment="1">
      <alignment horizontal="center" vertical="center"/>
    </xf>
    <xf numFmtId="167" fontId="0" fillId="8" borderId="0" xfId="0" applyNumberFormat="1" applyFill="1" applyAlignment="1">
      <alignment horizontal="center" vertical="center"/>
    </xf>
    <xf numFmtId="167" fontId="0" fillId="8" borderId="0" xfId="2" applyNumberFormat="1" applyFont="1" applyFill="1" applyAlignment="1">
      <alignment vertical="center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8" borderId="10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9" fontId="0" fillId="8" borderId="0" xfId="3" applyFont="1" applyFill="1" applyAlignment="1">
      <alignment horizontal="center" vertical="center"/>
    </xf>
    <xf numFmtId="0" fontId="0" fillId="8" borderId="9" xfId="0" applyFill="1" applyBorder="1"/>
    <xf numFmtId="172" fontId="0" fillId="8" borderId="0" xfId="2" applyNumberFormat="1" applyFont="1" applyFill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0" fontId="0" fillId="8" borderId="3" xfId="0" applyNumberFormat="1" applyFill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2" fontId="0" fillId="8" borderId="0" xfId="2" applyNumberFormat="1" applyFont="1" applyFill="1" applyAlignment="1">
      <alignment vertical="center"/>
    </xf>
    <xf numFmtId="0" fontId="0" fillId="8" borderId="15" xfId="0" applyFill="1" applyBorder="1" applyAlignment="1">
      <alignment horizontal="center" vertical="center"/>
    </xf>
    <xf numFmtId="9" fontId="0" fillId="8" borderId="6" xfId="3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9" xfId="0" applyFill="1" applyBorder="1"/>
    <xf numFmtId="0" fontId="0" fillId="15" borderId="0" xfId="0" applyFill="1" applyAlignment="1">
      <alignment horizontal="center" vertical="center"/>
    </xf>
    <xf numFmtId="2" fontId="0" fillId="15" borderId="0" xfId="1" applyNumberFormat="1" applyFont="1" applyFill="1" applyAlignment="1">
      <alignment horizontal="center" vertical="center"/>
    </xf>
    <xf numFmtId="9" fontId="0" fillId="15" borderId="0" xfId="3" applyFont="1" applyFill="1" applyAlignment="1">
      <alignment horizontal="center" vertical="center"/>
    </xf>
    <xf numFmtId="170" fontId="0" fillId="15" borderId="0" xfId="1" applyNumberFormat="1" applyFont="1" applyFill="1" applyAlignment="1">
      <alignment horizontal="center" vertical="center"/>
    </xf>
    <xf numFmtId="10" fontId="0" fillId="15" borderId="0" xfId="3" applyNumberFormat="1" applyFont="1" applyFill="1" applyAlignment="1">
      <alignment horizontal="center" vertical="center"/>
    </xf>
    <xf numFmtId="164" fontId="0" fillId="15" borderId="0" xfId="2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71" fontId="0" fillId="15" borderId="0" xfId="2" applyNumberFormat="1" applyFont="1" applyFill="1" applyAlignment="1">
      <alignment horizontal="center" vertical="center"/>
    </xf>
    <xf numFmtId="2" fontId="0" fillId="15" borderId="0" xfId="2" applyNumberFormat="1" applyFon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0" fontId="0" fillId="15" borderId="10" xfId="0" applyFill="1" applyBorder="1"/>
    <xf numFmtId="0" fontId="2" fillId="9" borderId="0" xfId="0" applyFont="1" applyFill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2" fontId="0" fillId="9" borderId="0" xfId="1" applyNumberFormat="1" applyFont="1" applyFill="1" applyAlignment="1">
      <alignment horizontal="center" vertical="center"/>
    </xf>
    <xf numFmtId="9" fontId="0" fillId="9" borderId="0" xfId="3" applyFont="1" applyFill="1" applyAlignment="1">
      <alignment horizontal="center" vertical="center"/>
    </xf>
    <xf numFmtId="170" fontId="0" fillId="9" borderId="0" xfId="1" applyNumberFormat="1" applyFont="1" applyFill="1" applyAlignment="1">
      <alignment horizontal="center" vertical="center"/>
    </xf>
    <xf numFmtId="10" fontId="0" fillId="9" borderId="0" xfId="3" applyNumberFormat="1" applyFont="1" applyFill="1" applyAlignment="1">
      <alignment horizontal="center" vertical="center"/>
    </xf>
    <xf numFmtId="164" fontId="0" fillId="9" borderId="0" xfId="2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7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170" fontId="0" fillId="9" borderId="0" xfId="1" applyNumberFormat="1" applyFont="1" applyFill="1"/>
    <xf numFmtId="164" fontId="0" fillId="9" borderId="0" xfId="2" applyNumberFormat="1" applyFont="1" applyFill="1"/>
    <xf numFmtId="171" fontId="0" fillId="9" borderId="0" xfId="0" applyNumberFormat="1" applyFill="1"/>
    <xf numFmtId="10" fontId="0" fillId="9" borderId="0" xfId="3" applyNumberFormat="1" applyFont="1" applyFill="1"/>
    <xf numFmtId="2" fontId="0" fillId="9" borderId="0" xfId="0" applyNumberFormat="1" applyFill="1"/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13" xfId="4" applyBorder="1" applyAlignment="1">
      <alignment vertical="center"/>
    </xf>
    <xf numFmtId="0" fontId="5" fillId="0" borderId="13" xfId="0" applyFont="1" applyBorder="1" applyAlignment="1">
      <alignment vertical="center"/>
    </xf>
    <xf numFmtId="170" fontId="5" fillId="13" borderId="5" xfId="1" applyNumberFormat="1" applyFont="1" applyFill="1" applyBorder="1" applyAlignment="1">
      <alignment vertical="center"/>
    </xf>
    <xf numFmtId="164" fontId="5" fillId="5" borderId="8" xfId="2" applyNumberFormat="1" applyFont="1" applyFill="1" applyBorder="1" applyAlignment="1">
      <alignment vertical="center"/>
    </xf>
    <xf numFmtId="164" fontId="5" fillId="5" borderId="5" xfId="2" applyNumberFormat="1" applyFont="1" applyFill="1" applyBorder="1" applyAlignment="1">
      <alignment vertical="center"/>
    </xf>
    <xf numFmtId="164" fontId="5" fillId="6" borderId="8" xfId="2" applyNumberFormat="1" applyFont="1" applyFill="1" applyBorder="1" applyAlignment="1">
      <alignment vertical="center"/>
    </xf>
    <xf numFmtId="171" fontId="5" fillId="6" borderId="8" xfId="0" applyNumberFormat="1" applyFont="1" applyFill="1" applyBorder="1" applyAlignment="1">
      <alignment vertical="center"/>
    </xf>
    <xf numFmtId="10" fontId="5" fillId="6" borderId="5" xfId="3" applyNumberFormat="1" applyFont="1" applyFill="1" applyBorder="1" applyAlignment="1">
      <alignment vertical="center"/>
    </xf>
    <xf numFmtId="170" fontId="5" fillId="6" borderId="7" xfId="1" applyNumberFormat="1" applyFont="1" applyFill="1" applyBorder="1" applyAlignment="1">
      <alignment vertical="center"/>
    </xf>
    <xf numFmtId="170" fontId="5" fillId="6" borderId="8" xfId="1" applyNumberFormat="1" applyFont="1" applyFill="1" applyBorder="1" applyAlignment="1">
      <alignment vertical="center"/>
    </xf>
    <xf numFmtId="2" fontId="5" fillId="6" borderId="8" xfId="0" applyNumberFormat="1" applyFont="1" applyFill="1" applyBorder="1" applyAlignment="1">
      <alignment vertical="center"/>
    </xf>
    <xf numFmtId="0" fontId="11" fillId="7" borderId="0" xfId="4" applyFont="1" applyFill="1"/>
    <xf numFmtId="0" fontId="0" fillId="7" borderId="13" xfId="0" applyFill="1" applyBorder="1"/>
    <xf numFmtId="0" fontId="0" fillId="7" borderId="14" xfId="0" applyFill="1" applyBorder="1"/>
    <xf numFmtId="0" fontId="0" fillId="7" borderId="0" xfId="0" applyFill="1"/>
    <xf numFmtId="172" fontId="0" fillId="7" borderId="0" xfId="1" applyNumberFormat="1" applyFont="1" applyFill="1" applyAlignment="1">
      <alignment horizontal="center" vertical="center"/>
    </xf>
    <xf numFmtId="2" fontId="0" fillId="7" borderId="0" xfId="1" applyNumberFormat="1" applyFont="1" applyFill="1" applyAlignment="1">
      <alignment horizontal="center" vertical="center"/>
    </xf>
    <xf numFmtId="168" fontId="0" fillId="7" borderId="0" xfId="3" applyNumberFormat="1" applyFont="1" applyFill="1" applyAlignment="1">
      <alignment horizontal="center" vertical="center"/>
    </xf>
    <xf numFmtId="170" fontId="0" fillId="7" borderId="0" xfId="1" applyNumberFormat="1" applyFont="1" applyFill="1" applyAlignment="1">
      <alignment horizontal="center" vertical="center"/>
    </xf>
    <xf numFmtId="10" fontId="0" fillId="7" borderId="0" xfId="3" applyNumberFormat="1" applyFont="1" applyFill="1" applyAlignment="1">
      <alignment horizontal="center" vertical="center"/>
    </xf>
    <xf numFmtId="170" fontId="0" fillId="7" borderId="0" xfId="1" applyNumberFormat="1" applyFont="1" applyFill="1"/>
    <xf numFmtId="164" fontId="0" fillId="7" borderId="0" xfId="2" applyNumberFormat="1" applyFont="1" applyFill="1" applyAlignment="1">
      <alignment vertical="center"/>
    </xf>
    <xf numFmtId="2" fontId="0" fillId="7" borderId="0" xfId="0" applyNumberFormat="1" applyFill="1"/>
    <xf numFmtId="2" fontId="0" fillId="7" borderId="0" xfId="2" applyNumberFormat="1" applyFont="1" applyFill="1" applyAlignment="1">
      <alignment horizontal="center" vertical="center"/>
    </xf>
    <xf numFmtId="170" fontId="0" fillId="7" borderId="0" xfId="1" applyNumberFormat="1" applyFont="1" applyFill="1" applyAlignment="1">
      <alignment vertical="center"/>
    </xf>
    <xf numFmtId="172" fontId="0" fillId="7" borderId="0" xfId="0" applyNumberFormat="1" applyFill="1"/>
    <xf numFmtId="172" fontId="0" fillId="7" borderId="0" xfId="2" applyNumberFormat="1" applyFont="1" applyFill="1" applyAlignment="1">
      <alignment vertical="center"/>
    </xf>
    <xf numFmtId="165" fontId="0" fillId="7" borderId="0" xfId="0" applyNumberFormat="1" applyFill="1" applyAlignment="1">
      <alignment vertical="center"/>
    </xf>
    <xf numFmtId="0" fontId="0" fillId="7" borderId="10" xfId="0" applyFill="1" applyBorder="1"/>
    <xf numFmtId="0" fontId="0" fillId="7" borderId="9" xfId="0" applyFill="1" applyBorder="1"/>
    <xf numFmtId="173" fontId="0" fillId="7" borderId="0" xfId="0" applyNumberFormat="1" applyFill="1"/>
    <xf numFmtId="173" fontId="0" fillId="7" borderId="0" xfId="2" applyNumberFormat="1" applyFont="1" applyFill="1" applyAlignment="1">
      <alignment vertical="center"/>
    </xf>
    <xf numFmtId="167" fontId="0" fillId="7" borderId="0" xfId="0" applyNumberFormat="1" applyFill="1"/>
    <xf numFmtId="167" fontId="0" fillId="7" borderId="0" xfId="2" applyNumberFormat="1" applyFont="1" applyFill="1" applyAlignment="1">
      <alignment vertical="center"/>
    </xf>
    <xf numFmtId="10" fontId="0" fillId="16" borderId="0" xfId="3" applyNumberFormat="1" applyFont="1" applyFill="1" applyAlignment="1">
      <alignment horizontal="center" vertical="center"/>
    </xf>
    <xf numFmtId="0" fontId="11" fillId="7" borderId="0" xfId="0" applyFont="1" applyFill="1"/>
    <xf numFmtId="0" fontId="0" fillId="7" borderId="15" xfId="0" applyFill="1" applyBorder="1" applyAlignment="1">
      <alignment horizontal="center" vertical="center"/>
    </xf>
    <xf numFmtId="171" fontId="0" fillId="7" borderId="0" xfId="0" applyNumberFormat="1" applyFill="1"/>
    <xf numFmtId="171" fontId="0" fillId="7" borderId="0" xfId="2" applyNumberFormat="1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9" fillId="15" borderId="0" xfId="0" applyFont="1" applyFill="1"/>
    <xf numFmtId="172" fontId="0" fillId="15" borderId="0" xfId="1" applyNumberFormat="1" applyFont="1" applyFill="1" applyAlignment="1">
      <alignment horizontal="center" vertical="center"/>
    </xf>
    <xf numFmtId="168" fontId="0" fillId="15" borderId="0" xfId="3" applyNumberFormat="1" applyFont="1" applyFill="1" applyAlignment="1">
      <alignment horizontal="center" vertical="center"/>
    </xf>
    <xf numFmtId="170" fontId="0" fillId="15" borderId="0" xfId="1" applyNumberFormat="1" applyFont="1" applyFill="1"/>
    <xf numFmtId="164" fontId="0" fillId="15" borderId="0" xfId="2" applyNumberFormat="1" applyFont="1" applyFill="1" applyAlignment="1">
      <alignment vertical="center"/>
    </xf>
    <xf numFmtId="2" fontId="0" fillId="15" borderId="0" xfId="0" applyNumberFormat="1" applyFill="1"/>
    <xf numFmtId="171" fontId="0" fillId="15" borderId="0" xfId="2" applyNumberFormat="1" applyFont="1" applyFill="1" applyAlignment="1">
      <alignment vertical="center"/>
    </xf>
    <xf numFmtId="10" fontId="0" fillId="15" borderId="0" xfId="3" applyNumberFormat="1" applyFont="1" applyFill="1" applyAlignment="1">
      <alignment vertical="center"/>
    </xf>
    <xf numFmtId="170" fontId="0" fillId="15" borderId="0" xfId="1" applyNumberFormat="1" applyFont="1" applyFill="1" applyAlignment="1">
      <alignment vertical="center"/>
    </xf>
    <xf numFmtId="2" fontId="0" fillId="15" borderId="0" xfId="2" applyNumberFormat="1" applyFont="1" applyFill="1" applyAlignment="1">
      <alignment vertical="center"/>
    </xf>
    <xf numFmtId="165" fontId="0" fillId="15" borderId="0" xfId="0" applyNumberFormat="1" applyFill="1" applyAlignment="1">
      <alignment vertical="center"/>
    </xf>
    <xf numFmtId="0" fontId="9" fillId="9" borderId="0" xfId="0" applyFont="1" applyFill="1"/>
    <xf numFmtId="0" fontId="0" fillId="9" borderId="10" xfId="0" applyFill="1" applyBorder="1"/>
    <xf numFmtId="0" fontId="0" fillId="9" borderId="9" xfId="0" applyFill="1" applyBorder="1"/>
    <xf numFmtId="172" fontId="0" fillId="9" borderId="0" xfId="1" applyNumberFormat="1" applyFont="1" applyFill="1" applyAlignment="1">
      <alignment horizontal="center" vertical="center"/>
    </xf>
    <xf numFmtId="168" fontId="0" fillId="9" borderId="0" xfId="3" applyNumberFormat="1" applyFont="1" applyFill="1" applyAlignment="1">
      <alignment horizontal="center" vertical="center"/>
    </xf>
    <xf numFmtId="164" fontId="0" fillId="9" borderId="0" xfId="2" applyNumberFormat="1" applyFont="1" applyFill="1" applyAlignment="1">
      <alignment vertical="center"/>
    </xf>
    <xf numFmtId="165" fontId="0" fillId="9" borderId="0" xfId="0" applyNumberFormat="1" applyFill="1" applyAlignment="1">
      <alignment vertical="center"/>
    </xf>
    <xf numFmtId="0" fontId="0" fillId="9" borderId="3" xfId="0" applyFill="1" applyBorder="1"/>
    <xf numFmtId="0" fontId="0" fillId="9" borderId="4" xfId="0" applyFill="1" applyBorder="1"/>
    <xf numFmtId="0" fontId="10" fillId="9" borderId="0" xfId="0" applyFont="1" applyFill="1"/>
    <xf numFmtId="167" fontId="0" fillId="0" borderId="1" xfId="0" applyNumberForma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4" fontId="0" fillId="0" borderId="0" xfId="0" applyNumberFormat="1"/>
    <xf numFmtId="0" fontId="4" fillId="0" borderId="0" xfId="0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8" fontId="4" fillId="0" borderId="0" xfId="3" applyNumberFormat="1" applyFont="1" applyBorder="1" applyAlignment="1">
      <alignment horizontal="center"/>
    </xf>
    <xf numFmtId="175" fontId="0" fillId="0" borderId="0" xfId="0" applyNumberFormat="1" applyAlignment="1">
      <alignment horizontal="center"/>
    </xf>
    <xf numFmtId="9" fontId="0" fillId="0" borderId="0" xfId="0" applyNumberFormat="1"/>
    <xf numFmtId="0" fontId="4" fillId="7" borderId="1" xfId="0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10" fontId="5" fillId="11" borderId="1" xfId="3" applyNumberFormat="1" applyFont="1" applyFill="1" applyBorder="1" applyAlignment="1">
      <alignment horizontal="center" vertical="center"/>
    </xf>
    <xf numFmtId="0" fontId="2" fillId="0" borderId="0" xfId="0" applyFont="1" applyFill="1"/>
    <xf numFmtId="169" fontId="0" fillId="0" borderId="10" xfId="0" applyNumberFormat="1" applyBorder="1" applyAlignment="1">
      <alignment vertical="center"/>
    </xf>
    <xf numFmtId="169" fontId="0" fillId="0" borderId="9" xfId="0" applyNumberFormat="1" applyBorder="1" applyAlignment="1">
      <alignment vertical="center"/>
    </xf>
    <xf numFmtId="1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14" borderId="1" xfId="3" applyNumberFormat="1" applyFont="1" applyFill="1" applyBorder="1" applyAlignment="1">
      <alignment horizontal="center"/>
    </xf>
    <xf numFmtId="173" fontId="4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/>
    </xf>
    <xf numFmtId="3" fontId="14" fillId="4" borderId="1" xfId="0" applyNumberFormat="1" applyFont="1" applyFill="1" applyBorder="1" applyAlignment="1">
      <alignment horizontal="center"/>
    </xf>
    <xf numFmtId="165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7" fillId="0" borderId="0" xfId="0" applyFont="1"/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2" fontId="18" fillId="12" borderId="5" xfId="0" applyNumberFormat="1" applyFont="1" applyFill="1" applyBorder="1" applyAlignment="1">
      <alignment vertical="center"/>
    </xf>
    <xf numFmtId="2" fontId="18" fillId="12" borderId="7" xfId="0" applyNumberFormat="1" applyFont="1" applyFill="1" applyBorder="1" applyAlignment="1">
      <alignment vertical="center"/>
    </xf>
    <xf numFmtId="2" fontId="18" fillId="12" borderId="8" xfId="0" applyNumberFormat="1" applyFont="1" applyFill="1" applyBorder="1" applyAlignment="1">
      <alignment vertical="center"/>
    </xf>
    <xf numFmtId="3" fontId="18" fillId="13" borderId="5" xfId="0" applyNumberFormat="1" applyFont="1" applyFill="1" applyBorder="1" applyAlignment="1">
      <alignment vertical="center"/>
    </xf>
    <xf numFmtId="3" fontId="18" fillId="13" borderId="7" xfId="0" applyNumberFormat="1" applyFont="1" applyFill="1" applyBorder="1" applyAlignment="1">
      <alignment vertical="center"/>
    </xf>
    <xf numFmtId="3" fontId="18" fillId="13" borderId="8" xfId="0" applyNumberFormat="1" applyFont="1" applyFill="1" applyBorder="1" applyAlignment="1">
      <alignment vertical="center"/>
    </xf>
    <xf numFmtId="10" fontId="18" fillId="5" borderId="5" xfId="3" applyNumberFormat="1" applyFont="1" applyFill="1" applyBorder="1" applyAlignment="1">
      <alignment vertical="center"/>
    </xf>
    <xf numFmtId="10" fontId="18" fillId="5" borderId="7" xfId="3" applyNumberFormat="1" applyFont="1" applyFill="1" applyBorder="1" applyAlignment="1">
      <alignment vertical="center"/>
    </xf>
    <xf numFmtId="165" fontId="18" fillId="5" borderId="8" xfId="0" applyNumberFormat="1" applyFont="1" applyFill="1" applyBorder="1" applyAlignment="1">
      <alignment vertical="center"/>
    </xf>
    <xf numFmtId="165" fontId="18" fillId="5" borderId="5" xfId="0" applyNumberFormat="1" applyFont="1" applyFill="1" applyBorder="1" applyAlignment="1">
      <alignment vertical="center"/>
    </xf>
    <xf numFmtId="165" fontId="18" fillId="6" borderId="8" xfId="0" applyNumberFormat="1" applyFont="1" applyFill="1" applyBorder="1" applyAlignment="1">
      <alignment vertical="center"/>
    </xf>
    <xf numFmtId="2" fontId="18" fillId="5" borderId="5" xfId="0" applyNumberFormat="1" applyFont="1" applyFill="1" applyBorder="1" applyAlignment="1">
      <alignment vertical="center"/>
    </xf>
    <xf numFmtId="165" fontId="18" fillId="6" borderId="5" xfId="0" applyNumberFormat="1" applyFont="1" applyFill="1" applyBorder="1" applyAlignment="1">
      <alignment vertical="center"/>
    </xf>
    <xf numFmtId="165" fontId="18" fillId="6" borderId="7" xfId="0" applyNumberFormat="1" applyFont="1" applyFill="1" applyBorder="1" applyAlignment="1">
      <alignment vertical="center"/>
    </xf>
    <xf numFmtId="2" fontId="18" fillId="5" borderId="7" xfId="0" applyNumberFormat="1" applyFont="1" applyFill="1" applyBorder="1" applyAlignment="1">
      <alignment vertical="center"/>
    </xf>
    <xf numFmtId="2" fontId="18" fillId="5" borderId="8" xfId="0" applyNumberFormat="1" applyFont="1" applyFill="1" applyBorder="1" applyAlignment="1">
      <alignment vertical="center"/>
    </xf>
    <xf numFmtId="2" fontId="18" fillId="5" borderId="5" xfId="0" applyNumberFormat="1" applyFont="1" applyFill="1" applyBorder="1"/>
    <xf numFmtId="2" fontId="18" fillId="5" borderId="8" xfId="0" applyNumberFormat="1" applyFont="1" applyFill="1" applyBorder="1"/>
    <xf numFmtId="0" fontId="17" fillId="14" borderId="0" xfId="0" applyFont="1" applyFill="1"/>
    <xf numFmtId="166" fontId="17" fillId="0" borderId="0" xfId="0" applyNumberFormat="1" applyFont="1" applyAlignment="1">
      <alignment horizontal="center"/>
    </xf>
    <xf numFmtId="37" fontId="17" fillId="0" borderId="0" xfId="0" applyNumberFormat="1" applyFont="1"/>
    <xf numFmtId="10" fontId="17" fillId="0" borderId="0" xfId="3" applyNumberFormat="1" applyFont="1"/>
    <xf numFmtId="3" fontId="19" fillId="0" borderId="0" xfId="0" applyNumberFormat="1" applyFont="1" applyAlignment="1">
      <alignment vertical="center"/>
    </xf>
    <xf numFmtId="165" fontId="17" fillId="0" borderId="9" xfId="0" applyNumberFormat="1" applyFont="1" applyBorder="1" applyAlignment="1">
      <alignment vertical="center"/>
    </xf>
    <xf numFmtId="165" fontId="17" fillId="0" borderId="10" xfId="0" applyNumberFormat="1" applyFont="1" applyBorder="1" applyAlignment="1">
      <alignment vertical="center"/>
    </xf>
    <xf numFmtId="2" fontId="17" fillId="0" borderId="10" xfId="0" applyNumberFormat="1" applyFont="1" applyBorder="1" applyAlignment="1">
      <alignment vertical="center"/>
    </xf>
    <xf numFmtId="2" fontId="17" fillId="0" borderId="9" xfId="0" applyNumberFormat="1" applyFont="1" applyBorder="1" applyAlignment="1">
      <alignment vertical="center"/>
    </xf>
    <xf numFmtId="10" fontId="19" fillId="0" borderId="10" xfId="3" applyNumberFormat="1" applyFont="1" applyBorder="1" applyAlignment="1">
      <alignment vertical="center"/>
    </xf>
    <xf numFmtId="3" fontId="19" fillId="0" borderId="9" xfId="0" applyNumberFormat="1" applyFont="1" applyBorder="1" applyAlignment="1">
      <alignment vertical="center"/>
    </xf>
    <xf numFmtId="167" fontId="17" fillId="0" borderId="10" xfId="0" applyNumberFormat="1" applyFont="1" applyBorder="1" applyAlignment="1">
      <alignment vertical="center"/>
    </xf>
    <xf numFmtId="167" fontId="17" fillId="0" borderId="9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15" borderId="0" xfId="0" applyFont="1" applyFill="1"/>
    <xf numFmtId="0" fontId="17" fillId="0" borderId="10" xfId="0" applyFont="1" applyBorder="1"/>
    <xf numFmtId="0" fontId="4" fillId="0" borderId="0" xfId="0" applyFont="1" applyBorder="1" applyAlignment="1">
      <alignment horizontal="center"/>
    </xf>
    <xf numFmtId="0" fontId="14" fillId="9" borderId="0" xfId="0" applyFont="1" applyFill="1"/>
    <xf numFmtId="10" fontId="4" fillId="0" borderId="1" xfId="3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/>
    </xf>
    <xf numFmtId="10" fontId="14" fillId="4" borderId="1" xfId="0" applyNumberFormat="1" applyFont="1" applyFill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9" fontId="4" fillId="0" borderId="1" xfId="3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2" fontId="5" fillId="5" borderId="12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/>
    </xf>
    <xf numFmtId="10" fontId="0" fillId="7" borderId="3" xfId="0" applyNumberFormat="1" applyFill="1" applyBorder="1" applyAlignment="1">
      <alignment horizontal="center" vertical="center"/>
    </xf>
    <xf numFmtId="10" fontId="0" fillId="7" borderId="4" xfId="0" applyNumberFormat="1" applyFill="1" applyBorder="1" applyAlignment="1">
      <alignment horizontal="center" vertical="center"/>
    </xf>
    <xf numFmtId="2" fontId="5" fillId="5" borderId="16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2023%20Planning/G9%20Mid%20Year%20MMX/Data_review_and_exploration/G9_Data_Review_and_Exploration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Trend_charts"/>
      <sheetName val="Sales"/>
      <sheetName val="Details"/>
      <sheetName val="MMF Attended"/>
      <sheetName val="mcm"/>
      <sheetName val="Adol_MCM_Summary"/>
      <sheetName val="queries"/>
      <sheetName val="Adt_MCM_Summary"/>
      <sheetName val="spends 2022_Q3"/>
      <sheetName val="MCM Trends"/>
      <sheetName val="MCM_eng_rate_channels"/>
      <sheetName val="correlation"/>
      <sheetName val="OVERLAP_12months"/>
      <sheetName val="OVERLAP_24months"/>
      <sheetName val="mcm_eng_rate"/>
      <sheetName val="mcm_spends_chart"/>
      <sheetName val="Spends and eng trends"/>
      <sheetName val="adol_adt_cols"/>
      <sheetName val="PIVOTS"/>
      <sheetName val="spends 2021Q3"/>
      <sheetName val="spends 2021Q4"/>
      <sheetName val="spends 2022_Q1"/>
      <sheetName val="spends 2022_Q2"/>
      <sheetName val="dox_spends_upd_2022Q1"/>
      <sheetName val="medscape_spends_upd_2022Q1Q2"/>
      <sheetName val="spends 2022_Q3_7"/>
      <sheetName val="adoles_data"/>
      <sheetName val="adult_data"/>
      <sheetName val="mcm_spends"/>
      <sheetName val="g9_zip_data"/>
      <sheetName val="trend_data"/>
      <sheetName val="trend key"/>
      <sheetName val="adol_data"/>
      <sheetName val="adt_data"/>
      <sheetName val="Sheet6"/>
    </sheetNames>
    <sheetDataSet>
      <sheetData sheetId="0"/>
      <sheetData sheetId="1"/>
      <sheetData sheetId="2"/>
      <sheetData sheetId="3">
        <row r="33">
          <cell r="C33">
            <v>620248</v>
          </cell>
          <cell r="D33">
            <v>585670</v>
          </cell>
        </row>
        <row r="34">
          <cell r="C34">
            <v>507002</v>
          </cell>
          <cell r="D34">
            <v>484500</v>
          </cell>
        </row>
        <row r="35">
          <cell r="C35">
            <v>411699</v>
          </cell>
          <cell r="D35">
            <v>337460</v>
          </cell>
        </row>
        <row r="36">
          <cell r="C36">
            <v>351743</v>
          </cell>
          <cell r="D36">
            <v>371600</v>
          </cell>
        </row>
        <row r="37">
          <cell r="C37">
            <v>343332</v>
          </cell>
          <cell r="D37">
            <v>216190</v>
          </cell>
        </row>
        <row r="38">
          <cell r="C38">
            <v>260384</v>
          </cell>
          <cell r="D38">
            <v>282790</v>
          </cell>
        </row>
        <row r="39">
          <cell r="C39">
            <v>268336</v>
          </cell>
          <cell r="D39">
            <v>194260</v>
          </cell>
        </row>
        <row r="40">
          <cell r="C40">
            <v>397230</v>
          </cell>
          <cell r="D40">
            <v>321800</v>
          </cell>
        </row>
        <row r="41">
          <cell r="C41">
            <v>311702</v>
          </cell>
          <cell r="D41">
            <v>296610</v>
          </cell>
        </row>
        <row r="42">
          <cell r="C42">
            <v>318797</v>
          </cell>
          <cell r="D42">
            <v>335400</v>
          </cell>
        </row>
        <row r="43">
          <cell r="C43">
            <v>472083</v>
          </cell>
          <cell r="D43">
            <v>315810</v>
          </cell>
        </row>
        <row r="44">
          <cell r="C44">
            <v>448509</v>
          </cell>
          <cell r="D44">
            <v>354990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ukla, Hrithik" id="{7C8EA222-E8D0-4FFD-8BE3-A5C5F4BCB7EC}" userId="S::shuklahr@merck.com::5d3b1ded-ffc0-4ac0-801e-014b8c3161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3-05-22T08:30:38.45" personId="{7C8EA222-E8D0-4FFD-8BE3-A5C5F4BCB7EC}" id="{89BEE0AC-DE28-450C-AFBF-904EC934B11B}">
    <text>p- value (13%)</text>
  </threadedComment>
  <threadedComment ref="C17" dT="2023-05-22T08:29:54.10" personId="{7C8EA222-E8D0-4FFD-8BE3-A5C5F4BCB7EC}" id="{51B488D1-BE91-4720-B767-B13CAA8BDC08}">
    <text>p - value (28%)</text>
  </threadedComment>
  <threadedComment ref="C29" dT="2023-05-22T08:30:38.45" personId="{7C8EA222-E8D0-4FFD-8BE3-A5C5F4BCB7EC}" id="{FA47304B-A0D1-4BF1-9EC4-FFD9A1FB90B3}">
    <text>p- value (10%)</text>
  </threadedComment>
  <threadedComment ref="C33" dT="2023-05-24T09:44:16.57" personId="{7C8EA222-E8D0-4FFD-8BE3-A5C5F4BCB7EC}" id="{5B18C82F-20C6-41D8-9A5B-0E314AE46514}">
    <text>P - value (14%)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5" dT="2023-05-22T08:30:38.45" personId="{7C8EA222-E8D0-4FFD-8BE3-A5C5F4BCB7EC}" id="{D5CAA409-95B7-4362-BFBB-C29D12F8078C}">
    <text>p- value (13%)</text>
  </threadedComment>
  <threadedComment ref="I8" dT="2023-05-22T08:29:54.10" personId="{7C8EA222-E8D0-4FFD-8BE3-A5C5F4BCB7EC}" id="{DB547A5C-FB3E-4232-ABF0-BD30393F8318}">
    <text>p - value (28%)</text>
  </threadedComment>
  <threadedComment ref="N8" dT="2023-05-24T11:20:16.36" personId="{7C8EA222-E8D0-4FFD-8BE3-A5C5F4BCB7EC}" id="{65BF9613-49F5-45CC-BEC9-F0F7EBBB0DF8}">
    <text>P - value (31%)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7993-FAE8-44A3-B83E-B3511DD30937}">
  <sheetPr>
    <tabColor rgb="FF92D050"/>
  </sheetPr>
  <dimension ref="A1:AJ30"/>
  <sheetViews>
    <sheetView zoomScale="90" zoomScaleNormal="90" workbookViewId="0">
      <pane xSplit="3" ySplit="1" topLeftCell="L2" activePane="bottomRight" state="frozen"/>
      <selection activeCell="E2" sqref="E2"/>
      <selection pane="topRight" activeCell="E2" sqref="E2"/>
      <selection pane="bottomLeft" activeCell="E2" sqref="E2"/>
      <selection pane="bottomRight" activeCell="L7" sqref="L7"/>
    </sheetView>
  </sheetViews>
  <sheetFormatPr defaultColWidth="8.7109375" defaultRowHeight="15" x14ac:dyDescent="0.25"/>
  <cols>
    <col min="1" max="1" width="9.140625" style="50" customWidth="1"/>
    <col min="2" max="2" width="24.85546875" style="50" bestFit="1" customWidth="1"/>
    <col min="3" max="3" width="31.42578125" style="50" bestFit="1" customWidth="1"/>
    <col min="4" max="4" width="3.7109375" style="50" bestFit="1" customWidth="1"/>
    <col min="5" max="5" width="9.28515625" style="50" bestFit="1" customWidth="1"/>
    <col min="6" max="6" width="7.42578125" style="50" bestFit="1" customWidth="1"/>
    <col min="7" max="7" width="7" style="50" bestFit="1" customWidth="1"/>
    <col min="8" max="8" width="13.85546875" style="50" bestFit="1" customWidth="1"/>
    <col min="9" max="9" width="16.85546875" style="50" bestFit="1" customWidth="1"/>
    <col min="10" max="10" width="17.140625" style="132" bestFit="1" customWidth="1"/>
    <col min="11" max="11" width="18.140625" style="132" bestFit="1" customWidth="1"/>
    <col min="12" max="12" width="18" style="50" bestFit="1" customWidth="1"/>
    <col min="13" max="13" width="18.42578125" style="50" bestFit="1" customWidth="1"/>
    <col min="14" max="15" width="17.28515625" style="50" bestFit="1" customWidth="1"/>
    <col min="16" max="16" width="11.42578125" style="50" bestFit="1" customWidth="1"/>
    <col min="17" max="17" width="21.85546875" style="133" bestFit="1" customWidth="1"/>
    <col min="18" max="18" width="19" style="133" bestFit="1" customWidth="1"/>
    <col min="19" max="19" width="21.28515625" style="133" bestFit="1" customWidth="1"/>
    <col min="20" max="20" width="13.85546875" style="50" bestFit="1" customWidth="1"/>
    <col min="21" max="21" width="16.42578125" style="134" bestFit="1" customWidth="1"/>
    <col min="22" max="22" width="20.42578125" style="134" bestFit="1" customWidth="1"/>
    <col min="23" max="23" width="28.5703125" style="135" bestFit="1" customWidth="1"/>
    <col min="24" max="24" width="21.85546875" style="132" bestFit="1" customWidth="1"/>
    <col min="25" max="25" width="28.85546875" style="132" bestFit="1" customWidth="1"/>
    <col min="26" max="26" width="26.140625" style="132" bestFit="1" customWidth="1"/>
    <col min="27" max="27" width="18.42578125" style="50" bestFit="1" customWidth="1"/>
    <col min="28" max="28" width="19.7109375" style="136" bestFit="1" customWidth="1"/>
    <col min="29" max="29" width="21.85546875" style="50" bestFit="1" customWidth="1"/>
    <col min="30" max="30" width="18.85546875" style="50" bestFit="1" customWidth="1"/>
    <col min="31" max="31" width="15.42578125" style="50" bestFit="1" customWidth="1"/>
    <col min="32" max="32" width="13.42578125" style="50" bestFit="1" customWidth="1"/>
    <col min="33" max="33" width="12" style="50" bestFit="1" customWidth="1"/>
    <col min="34" max="34" width="8.7109375" style="50"/>
    <col min="35" max="35" width="8.42578125" style="121" bestFit="1" customWidth="1"/>
    <col min="36" max="36" width="10.7109375" style="121" customWidth="1"/>
    <col min="37" max="16384" width="8.7109375" style="50"/>
  </cols>
  <sheetData>
    <row r="1" spans="1:36" customFormat="1" ht="15.75" thickBot="1" x14ac:dyDescent="0.3">
      <c r="A1" s="53"/>
      <c r="B1" s="54" t="s">
        <v>23</v>
      </c>
      <c r="C1" s="55" t="s">
        <v>22</v>
      </c>
      <c r="D1" s="56" t="s">
        <v>24</v>
      </c>
      <c r="E1" s="57" t="s">
        <v>25</v>
      </c>
      <c r="F1" s="58" t="s">
        <v>26</v>
      </c>
      <c r="G1" s="58" t="s">
        <v>27</v>
      </c>
      <c r="H1" s="58" t="s">
        <v>28</v>
      </c>
      <c r="I1" s="59" t="s">
        <v>29</v>
      </c>
      <c r="J1" s="60" t="s">
        <v>97</v>
      </c>
      <c r="K1" s="60" t="s">
        <v>98</v>
      </c>
      <c r="L1" s="61" t="s">
        <v>99</v>
      </c>
      <c r="M1" s="62" t="s">
        <v>100</v>
      </c>
      <c r="N1" s="63" t="s">
        <v>34</v>
      </c>
      <c r="O1" s="64" t="s">
        <v>35</v>
      </c>
      <c r="P1" s="64" t="s">
        <v>36</v>
      </c>
      <c r="Q1" s="65" t="s">
        <v>37</v>
      </c>
      <c r="R1" s="66" t="s">
        <v>38</v>
      </c>
      <c r="S1" s="67" t="s">
        <v>39</v>
      </c>
      <c r="T1" s="68" t="s">
        <v>40</v>
      </c>
      <c r="U1" s="69" t="s">
        <v>41</v>
      </c>
      <c r="V1" s="68" t="s">
        <v>101</v>
      </c>
      <c r="W1" s="70" t="s">
        <v>42</v>
      </c>
      <c r="X1" s="71" t="s">
        <v>43</v>
      </c>
      <c r="Y1" s="72" t="s">
        <v>44</v>
      </c>
      <c r="Z1" s="68" t="s">
        <v>102</v>
      </c>
      <c r="AA1" s="68" t="s">
        <v>45</v>
      </c>
      <c r="AB1" s="73" t="s">
        <v>46</v>
      </c>
      <c r="AC1" s="68" t="s">
        <v>47</v>
      </c>
      <c r="AD1" s="74" t="s">
        <v>48</v>
      </c>
      <c r="AE1" s="75" t="s">
        <v>49</v>
      </c>
      <c r="AF1" s="68" t="s">
        <v>50</v>
      </c>
      <c r="AG1" s="75" t="s">
        <v>51</v>
      </c>
      <c r="AI1" s="299" t="s">
        <v>52</v>
      </c>
      <c r="AJ1" s="300"/>
    </row>
    <row r="2" spans="1:36" s="90" customFormat="1" ht="15.75" thickBot="1" x14ac:dyDescent="0.3">
      <c r="A2" s="76" t="s">
        <v>103</v>
      </c>
      <c r="B2" s="77" t="s">
        <v>53</v>
      </c>
      <c r="C2" s="78" t="s">
        <v>104</v>
      </c>
      <c r="D2" s="79" t="s">
        <v>105</v>
      </c>
      <c r="E2" s="80">
        <v>5.7627686323915801E-2</v>
      </c>
      <c r="F2" s="80">
        <v>3.4990079358653343E-2</v>
      </c>
      <c r="G2" s="80">
        <v>1.6469721526843004</v>
      </c>
      <c r="H2" s="81">
        <v>9.9626111805444867E-2</v>
      </c>
      <c r="I2" s="80">
        <v>2.6311151421144858</v>
      </c>
      <c r="J2" s="82">
        <v>3017173.2916691261</v>
      </c>
      <c r="K2" s="82">
        <v>9452473</v>
      </c>
      <c r="L2" s="82">
        <v>1726163.2950252295</v>
      </c>
      <c r="M2" s="82">
        <v>4626125</v>
      </c>
      <c r="N2" s="81">
        <v>1.8394415518267541E-2</v>
      </c>
      <c r="O2" s="81">
        <v>2.1502833777636975E-2</v>
      </c>
      <c r="P2" s="82">
        <v>99474.796909570854</v>
      </c>
      <c r="Q2" s="83">
        <v>18100406.85259039</v>
      </c>
      <c r="R2" s="83">
        <v>3635999.0700000003</v>
      </c>
      <c r="S2" s="83">
        <v>3363922</v>
      </c>
      <c r="T2" s="84">
        <v>4.9781109687111078</v>
      </c>
      <c r="U2" s="85">
        <v>4.8681830684736767</v>
      </c>
      <c r="V2" s="86">
        <v>1.9E-2</v>
      </c>
      <c r="W2" s="81">
        <v>1.9099999999999999E-2</v>
      </c>
      <c r="X2" s="82">
        <v>90073.651799999992</v>
      </c>
      <c r="Y2" s="82">
        <v>444030219</v>
      </c>
      <c r="Z2" s="82">
        <v>429499860</v>
      </c>
      <c r="AA2" s="87">
        <v>2.3160612184965754E-4</v>
      </c>
      <c r="AB2" s="88">
        <v>2.0285477867442169E-4</v>
      </c>
      <c r="AC2" s="89"/>
      <c r="AD2" s="79"/>
      <c r="AE2" s="79"/>
      <c r="AF2" s="79"/>
      <c r="AG2" s="79"/>
      <c r="AI2" s="301" t="s">
        <v>106</v>
      </c>
      <c r="AJ2" s="302"/>
    </row>
    <row r="3" spans="1:36" s="90" customFormat="1" x14ac:dyDescent="0.25">
      <c r="A3" s="76" t="s">
        <v>107</v>
      </c>
      <c r="B3" s="91" t="s">
        <v>57</v>
      </c>
      <c r="C3" s="92" t="s">
        <v>57</v>
      </c>
      <c r="D3" s="79" t="s">
        <v>105</v>
      </c>
      <c r="E3" s="80">
        <v>4.14516118602698E-4</v>
      </c>
      <c r="F3" s="80">
        <v>7.5013200010116049E-5</v>
      </c>
      <c r="G3" s="80">
        <v>5.5259090206363419</v>
      </c>
      <c r="H3" s="93">
        <v>3.4426135369955172E-8</v>
      </c>
      <c r="I3" s="80">
        <v>1.0023063373246039</v>
      </c>
      <c r="J3" s="82">
        <v>215670409</v>
      </c>
      <c r="K3" s="82">
        <v>9452473</v>
      </c>
      <c r="L3" s="82">
        <v>81505389</v>
      </c>
      <c r="M3" s="82">
        <v>4626125</v>
      </c>
      <c r="N3" s="81">
        <v>9.4577218931105531E-3</v>
      </c>
      <c r="O3" s="81">
        <v>7.3031527452204672E-3</v>
      </c>
      <c r="P3" s="82">
        <v>33785.297493483034</v>
      </c>
      <c r="Q3" s="83">
        <v>6147563.4961463064</v>
      </c>
      <c r="R3" s="83">
        <v>2816930.0199999996</v>
      </c>
      <c r="S3" s="83">
        <v>3987750</v>
      </c>
      <c r="T3" s="84">
        <v>2.1823628746539852</v>
      </c>
      <c r="U3" s="85">
        <v>2.2790685757212716</v>
      </c>
      <c r="V3" s="86">
        <v>6.0000000000000001E-3</v>
      </c>
      <c r="W3" s="81">
        <v>1.06E-2</v>
      </c>
      <c r="X3" s="82">
        <v>49988.518799999998</v>
      </c>
      <c r="Y3" s="82">
        <v>196898252</v>
      </c>
      <c r="Z3" s="82">
        <v>81965283</v>
      </c>
      <c r="AA3" s="87">
        <v>4.1219033543119757E-4</v>
      </c>
      <c r="AB3" s="88">
        <v>2.5387995216940776E-4</v>
      </c>
      <c r="AC3" s="89"/>
      <c r="AD3" s="79"/>
      <c r="AE3" s="79"/>
      <c r="AF3" s="79"/>
      <c r="AG3" s="79"/>
      <c r="AI3" s="303" t="s">
        <v>108</v>
      </c>
      <c r="AJ3" s="304"/>
    </row>
    <row r="4" spans="1:36" s="90" customFormat="1" ht="15.75" thickBot="1" x14ac:dyDescent="0.3">
      <c r="A4" s="76" t="s">
        <v>109</v>
      </c>
      <c r="B4" s="91" t="s">
        <v>58</v>
      </c>
      <c r="C4" s="94" t="s">
        <v>58</v>
      </c>
      <c r="D4" s="79" t="s">
        <v>105</v>
      </c>
      <c r="E4" s="80">
        <v>0.99840045649202203</v>
      </c>
      <c r="F4" s="80">
        <v>0.13527321229623793</v>
      </c>
      <c r="G4" s="80">
        <v>7.3806220725031784</v>
      </c>
      <c r="H4" s="93">
        <v>1.833183345017349E-13</v>
      </c>
      <c r="I4" s="80">
        <v>1.709559488509085</v>
      </c>
      <c r="J4" s="82">
        <v>165305</v>
      </c>
      <c r="K4" s="82">
        <v>9452473</v>
      </c>
      <c r="L4" s="82">
        <v>11064</v>
      </c>
      <c r="M4" s="82">
        <v>4626125</v>
      </c>
      <c r="N4" s="81">
        <v>1.7460043256448728E-2</v>
      </c>
      <c r="O4" s="81">
        <v>2.3878089439061268E-3</v>
      </c>
      <c r="P4" s="82">
        <v>11046.302650627731</v>
      </c>
      <c r="Q4" s="83">
        <v>2009982.2106193444</v>
      </c>
      <c r="R4" s="83">
        <v>42475.66</v>
      </c>
      <c r="S4" s="83">
        <v>376728</v>
      </c>
      <c r="T4" s="84">
        <v>47.320799973899035</v>
      </c>
      <c r="U4" s="85">
        <v>0.68276744631173514</v>
      </c>
      <c r="V4" s="86">
        <v>1E-3</v>
      </c>
      <c r="W4" s="81">
        <v>2.9999999999999997E-4</v>
      </c>
      <c r="X4" s="82">
        <v>1414.7693999999999</v>
      </c>
      <c r="Y4" s="82">
        <v>87089</v>
      </c>
      <c r="Z4" s="82">
        <v>11064</v>
      </c>
      <c r="AA4" s="84">
        <v>0.99840045649202191</v>
      </c>
      <c r="AB4" s="95">
        <v>1.624509869214252E-2</v>
      </c>
      <c r="AC4" s="89"/>
      <c r="AD4" s="79"/>
      <c r="AE4" s="79"/>
      <c r="AF4" s="79"/>
      <c r="AG4" s="79"/>
      <c r="AI4" s="305" t="s">
        <v>110</v>
      </c>
      <c r="AJ4" s="306"/>
    </row>
    <row r="5" spans="1:36" s="90" customFormat="1" x14ac:dyDescent="0.25">
      <c r="A5" s="76" t="s">
        <v>109</v>
      </c>
      <c r="B5" s="91" t="s">
        <v>61</v>
      </c>
      <c r="C5" s="94" t="s">
        <v>111</v>
      </c>
      <c r="D5" s="79" t="s">
        <v>105</v>
      </c>
      <c r="E5" s="80">
        <v>9.6670464206169231E-4</v>
      </c>
      <c r="F5" s="80">
        <v>4.1703944207093543E-4</v>
      </c>
      <c r="G5" s="80">
        <v>2.3180173013401997</v>
      </c>
      <c r="H5" s="93">
        <v>2.0488217089052432E-2</v>
      </c>
      <c r="I5" s="80">
        <v>1.4799495780427314</v>
      </c>
      <c r="J5" s="82">
        <v>59005155.78465616</v>
      </c>
      <c r="K5" s="82">
        <v>9452473</v>
      </c>
      <c r="L5" s="82">
        <v>31692035.489551183</v>
      </c>
      <c r="M5" s="82">
        <v>4626125</v>
      </c>
      <c r="N5" s="81">
        <v>6.0344587075361576E-3</v>
      </c>
      <c r="O5" s="81">
        <v>6.6225702556962952E-3</v>
      </c>
      <c r="P5" s="82">
        <v>30636.837824133025</v>
      </c>
      <c r="Q5" s="83">
        <v>5574670.6353947176</v>
      </c>
      <c r="R5" s="83">
        <v>2507169.3199999998</v>
      </c>
      <c r="S5" s="83">
        <v>2105169</v>
      </c>
      <c r="T5" s="84">
        <v>2.2234918842237259</v>
      </c>
      <c r="U5" s="85">
        <v>2.7695001821644185</v>
      </c>
      <c r="V5" s="86">
        <v>7.0000000000000001E-3</v>
      </c>
      <c r="W5" s="81">
        <v>6.7999999999999996E-3</v>
      </c>
      <c r="X5" s="82">
        <v>32068.106399999993</v>
      </c>
      <c r="Y5" s="82">
        <v>309639512</v>
      </c>
      <c r="Z5" s="82">
        <v>352682752</v>
      </c>
      <c r="AA5" s="87">
        <v>8.6867978800769433E-5</v>
      </c>
      <c r="AB5" s="88">
        <v>1.0356593767012524E-4</v>
      </c>
      <c r="AC5" s="89"/>
      <c r="AD5" s="79"/>
      <c r="AE5" s="79"/>
      <c r="AF5" s="79"/>
      <c r="AG5" s="79"/>
      <c r="AI5" s="96"/>
      <c r="AJ5" s="97"/>
    </row>
    <row r="6" spans="1:36" s="90" customFormat="1" ht="15.75" thickBot="1" x14ac:dyDescent="0.3">
      <c r="A6" s="98" t="s">
        <v>103</v>
      </c>
      <c r="B6" s="91" t="s">
        <v>63</v>
      </c>
      <c r="C6" s="92" t="s">
        <v>112</v>
      </c>
      <c r="D6" s="79" t="s">
        <v>105</v>
      </c>
      <c r="E6" s="80">
        <v>2.15653281674452E-4</v>
      </c>
      <c r="F6" s="80">
        <v>4.2643906349976941E-5</v>
      </c>
      <c r="G6" s="80">
        <v>5.0570714583367149</v>
      </c>
      <c r="H6" s="93">
        <v>4.4083171332895666E-7</v>
      </c>
      <c r="I6" s="80">
        <v>1.3602091134568091</v>
      </c>
      <c r="J6" s="82">
        <v>613255650.25936508</v>
      </c>
      <c r="K6" s="82">
        <v>9452473</v>
      </c>
      <c r="L6" s="82">
        <v>323068192.10311508</v>
      </c>
      <c r="M6" s="82">
        <v>4626125</v>
      </c>
      <c r="N6" s="81">
        <v>1.3991110419869179E-2</v>
      </c>
      <c r="O6" s="81">
        <v>1.5060275248003253E-2</v>
      </c>
      <c r="P6" s="82">
        <v>69670.715831669047</v>
      </c>
      <c r="Q6" s="83">
        <v>12677264.407092122</v>
      </c>
      <c r="R6" s="83">
        <v>12324706.119999999</v>
      </c>
      <c r="S6" s="83">
        <v>12438170</v>
      </c>
      <c r="T6" s="84">
        <v>1.0286058169387104</v>
      </c>
      <c r="U6" s="85">
        <v>1.3303939834993568</v>
      </c>
      <c r="V6" s="86">
        <v>1.4999999999999999E-2</v>
      </c>
      <c r="W6" s="81">
        <v>1.9300000000000001E-2</v>
      </c>
      <c r="X6" s="82">
        <v>91016.83140000001</v>
      </c>
      <c r="Y6" s="82">
        <v>227016694</v>
      </c>
      <c r="Z6" s="82">
        <v>154140648</v>
      </c>
      <c r="AA6" s="87">
        <v>4.5199443972539319E-4</v>
      </c>
      <c r="AB6" s="88">
        <v>4.0092571958606711E-4</v>
      </c>
      <c r="AC6" s="89"/>
      <c r="AD6" s="79"/>
      <c r="AE6" s="79"/>
      <c r="AF6" s="79"/>
      <c r="AG6" s="79"/>
      <c r="AI6" s="99"/>
      <c r="AJ6" s="100"/>
    </row>
    <row r="7" spans="1:36" s="90" customFormat="1" ht="15.75" thickBot="1" x14ac:dyDescent="0.3">
      <c r="A7" s="98" t="s">
        <v>113</v>
      </c>
      <c r="B7" s="91" t="s">
        <v>64</v>
      </c>
      <c r="C7" s="94" t="s">
        <v>114</v>
      </c>
      <c r="D7" s="79" t="s">
        <v>105</v>
      </c>
      <c r="E7" s="80">
        <v>4.9357966179685198</v>
      </c>
      <c r="F7" s="80">
        <v>2.101987176435625</v>
      </c>
      <c r="G7" s="80">
        <v>2.3481573404925471</v>
      </c>
      <c r="H7" s="93">
        <v>1.8904994830583895E-2</v>
      </c>
      <c r="I7" s="80">
        <v>1.7681851078708613</v>
      </c>
      <c r="J7" s="82">
        <v>53768.953148829067</v>
      </c>
      <c r="K7" s="82">
        <v>9452473</v>
      </c>
      <c r="L7" s="82">
        <v>33271.615140126756</v>
      </c>
      <c r="M7" s="82">
        <v>4626125</v>
      </c>
      <c r="N7" s="81">
        <v>2.8076527391688748E-2</v>
      </c>
      <c r="O7" s="81">
        <v>3.5498808502361659E-2</v>
      </c>
      <c r="P7" s="82">
        <v>164221.92548298783</v>
      </c>
      <c r="Q7" s="83">
        <v>29881776.668114685</v>
      </c>
      <c r="R7" s="83">
        <v>23409567.52</v>
      </c>
      <c r="S7" s="83">
        <v>26202953</v>
      </c>
      <c r="T7" s="84">
        <v>1.2764770917952732</v>
      </c>
      <c r="U7" s="85">
        <v>1.1714189363320691</v>
      </c>
      <c r="V7" s="86">
        <v>0.02</v>
      </c>
      <c r="W7" s="81">
        <v>3.5799999999999998E-2</v>
      </c>
      <c r="X7" s="82">
        <v>168829.14840000001</v>
      </c>
      <c r="Y7" s="82">
        <v>135015.01051362028</v>
      </c>
      <c r="Z7" s="82">
        <v>121032.03732212773</v>
      </c>
      <c r="AA7" s="84">
        <v>1.356846741709469</v>
      </c>
      <c r="AB7" s="101">
        <v>1.2504472484781133</v>
      </c>
      <c r="AC7" s="89"/>
      <c r="AD7" s="79"/>
      <c r="AE7" s="79"/>
      <c r="AF7" s="79"/>
      <c r="AG7" s="79"/>
      <c r="AI7" s="102" t="s">
        <v>115</v>
      </c>
      <c r="AJ7" s="103"/>
    </row>
    <row r="8" spans="1:36" s="48" customFormat="1" x14ac:dyDescent="0.25">
      <c r="A8" s="104" t="s">
        <v>109</v>
      </c>
      <c r="B8" s="105" t="s">
        <v>116</v>
      </c>
      <c r="C8" s="106" t="s">
        <v>117</v>
      </c>
      <c r="D8" s="107" t="s">
        <v>105</v>
      </c>
      <c r="E8" s="108">
        <v>2.6434642472483398</v>
      </c>
      <c r="F8" s="108">
        <v>0.10282596330273211</v>
      </c>
      <c r="G8" s="108">
        <v>25.708139873833815</v>
      </c>
      <c r="H8" s="109">
        <v>4.6116108735438886E-137</v>
      </c>
      <c r="I8" s="108">
        <v>2.2377420791433371</v>
      </c>
      <c r="J8" s="110">
        <v>319094.69501906191</v>
      </c>
      <c r="K8" s="110">
        <v>9452473</v>
      </c>
      <c r="L8" s="110">
        <v>139930.94640164613</v>
      </c>
      <c r="M8" s="110">
        <v>4626125</v>
      </c>
      <c r="N8" s="111">
        <v>8.9237537919389251E-2</v>
      </c>
      <c r="O8" s="111">
        <v>7.9959459352346787E-2</v>
      </c>
      <c r="P8" s="110">
        <v>369902.45389637526</v>
      </c>
      <c r="Q8" s="112">
        <v>67307349.392052516</v>
      </c>
      <c r="R8" s="112"/>
      <c r="S8" s="112"/>
      <c r="T8" s="113"/>
      <c r="U8" s="114"/>
      <c r="V8" s="114"/>
      <c r="W8" s="111"/>
      <c r="X8" s="110"/>
      <c r="Y8" s="110"/>
      <c r="Z8" s="110">
        <v>99193</v>
      </c>
      <c r="AA8" s="113"/>
      <c r="AB8" s="115"/>
      <c r="AC8" s="116"/>
      <c r="AD8" s="107"/>
      <c r="AE8" s="107"/>
      <c r="AF8" s="107"/>
      <c r="AG8" s="107"/>
      <c r="AI8" s="107"/>
      <c r="AJ8" s="107"/>
    </row>
    <row r="9" spans="1:36" s="48" customFormat="1" x14ac:dyDescent="0.25">
      <c r="A9" s="104" t="s">
        <v>109</v>
      </c>
      <c r="B9" s="105" t="s">
        <v>73</v>
      </c>
      <c r="C9" s="106" t="s">
        <v>118</v>
      </c>
      <c r="D9" s="107" t="s">
        <v>105</v>
      </c>
      <c r="E9" s="108">
        <v>0.72758034587653886</v>
      </c>
      <c r="F9" s="108">
        <v>0.13336810938071963</v>
      </c>
      <c r="G9" s="108">
        <v>5.4554297069590278</v>
      </c>
      <c r="H9" s="109">
        <v>5.1188596707057927E-8</v>
      </c>
      <c r="I9" s="108">
        <v>2.1024036184062793</v>
      </c>
      <c r="J9" s="110">
        <v>274742.55921010883</v>
      </c>
      <c r="K9" s="110">
        <v>9452473</v>
      </c>
      <c r="L9" s="110">
        <v>102291.43993634181</v>
      </c>
      <c r="M9" s="110">
        <v>4626125</v>
      </c>
      <c r="N9" s="111">
        <v>2.1147617798759802E-2</v>
      </c>
      <c r="O9" s="111">
        <v>1.6088030749081092E-2</v>
      </c>
      <c r="P9" s="110">
        <v>74425.241249092767</v>
      </c>
      <c r="Q9" s="112">
        <v>13542396.552318662</v>
      </c>
      <c r="R9" s="112"/>
      <c r="S9" s="112"/>
      <c r="T9" s="113"/>
      <c r="U9" s="114"/>
      <c r="V9" s="114"/>
      <c r="W9" s="111"/>
      <c r="X9" s="110"/>
      <c r="Y9" s="110"/>
      <c r="Z9" s="110">
        <v>41153</v>
      </c>
      <c r="AA9" s="113"/>
      <c r="AB9" s="115"/>
      <c r="AC9" s="116"/>
      <c r="AD9" s="107"/>
      <c r="AE9" s="107"/>
      <c r="AF9" s="107"/>
      <c r="AG9" s="107"/>
      <c r="AI9" s="107"/>
      <c r="AJ9" s="107"/>
    </row>
    <row r="10" spans="1:36" s="48" customFormat="1" x14ac:dyDescent="0.25">
      <c r="A10" s="104" t="s">
        <v>109</v>
      </c>
      <c r="B10" s="105" t="s">
        <v>119</v>
      </c>
      <c r="C10" s="106" t="s">
        <v>119</v>
      </c>
      <c r="D10" s="107" t="s">
        <v>105</v>
      </c>
      <c r="E10" s="108">
        <v>0.32488925453695272</v>
      </c>
      <c r="F10" s="108">
        <v>0.27664251762460934</v>
      </c>
      <c r="G10" s="108">
        <v>1.1744010187827016</v>
      </c>
      <c r="H10" s="109">
        <v>0.24028992342956365</v>
      </c>
      <c r="I10" s="108">
        <v>2.4828479075277499</v>
      </c>
      <c r="J10" s="110">
        <v>117796</v>
      </c>
      <c r="K10" s="110">
        <v>9452473</v>
      </c>
      <c r="L10" s="110">
        <v>69682</v>
      </c>
      <c r="M10" s="110">
        <v>4626125</v>
      </c>
      <c r="N10" s="111">
        <v>4.0487451937111993E-3</v>
      </c>
      <c r="O10" s="111">
        <v>4.8937140770394091E-3</v>
      </c>
      <c r="P10" s="110">
        <v>22638.933034643938</v>
      </c>
      <c r="Q10" s="112">
        <v>4119374.0662583662</v>
      </c>
      <c r="R10" s="112"/>
      <c r="S10" s="112"/>
      <c r="T10" s="113"/>
      <c r="U10" s="114"/>
      <c r="V10" s="114"/>
      <c r="W10" s="111"/>
      <c r="X10" s="110"/>
      <c r="Y10" s="110"/>
      <c r="Z10" s="110">
        <v>70709</v>
      </c>
      <c r="AA10" s="113"/>
      <c r="AB10" s="115"/>
      <c r="AC10" s="116"/>
      <c r="AD10" s="107"/>
      <c r="AE10" s="107"/>
      <c r="AF10" s="107"/>
      <c r="AG10" s="107"/>
      <c r="AI10" s="107"/>
      <c r="AJ10" s="107"/>
    </row>
    <row r="11" spans="1:36" s="48" customFormat="1" x14ac:dyDescent="0.25">
      <c r="A11" s="104" t="s">
        <v>109</v>
      </c>
      <c r="B11" s="117" t="s">
        <v>120</v>
      </c>
      <c r="C11" s="106" t="s">
        <v>120</v>
      </c>
      <c r="D11" s="107" t="s">
        <v>105</v>
      </c>
      <c r="E11" s="108">
        <v>4.2048454908281865E-4</v>
      </c>
      <c r="F11" s="108">
        <v>2.8976903173987244E-5</v>
      </c>
      <c r="G11" s="108">
        <v>14.511024403059412</v>
      </c>
      <c r="H11" s="109">
        <v>8.9494630801331188E-47</v>
      </c>
      <c r="I11" s="108">
        <v>2.2305993829861022</v>
      </c>
      <c r="J11" s="110">
        <v>1522967308</v>
      </c>
      <c r="K11" s="110">
        <v>9452473</v>
      </c>
      <c r="L11" s="110">
        <v>759223180</v>
      </c>
      <c r="M11" s="110">
        <v>4626125</v>
      </c>
      <c r="N11" s="111">
        <v>6.7747796980986263E-2</v>
      </c>
      <c r="O11" s="111">
        <v>6.9008428543440498E-2</v>
      </c>
      <c r="P11" s="110">
        <v>319241.61649552366</v>
      </c>
      <c r="Q11" s="112">
        <v>58089117.267568372</v>
      </c>
      <c r="R11" s="112"/>
      <c r="S11" s="112"/>
      <c r="T11" s="113"/>
      <c r="U11" s="114"/>
      <c r="V11" s="114"/>
      <c r="W11" s="111"/>
      <c r="X11" s="110"/>
      <c r="Y11" s="110"/>
      <c r="Z11" s="110">
        <v>759223180</v>
      </c>
      <c r="AA11" s="113"/>
      <c r="AB11" s="115"/>
      <c r="AC11" s="116"/>
      <c r="AD11" s="107"/>
      <c r="AE11" s="107"/>
      <c r="AF11" s="107"/>
      <c r="AG11" s="107"/>
      <c r="AI11" s="107"/>
      <c r="AJ11" s="107"/>
    </row>
    <row r="12" spans="1:36" s="48" customFormat="1" x14ac:dyDescent="0.25">
      <c r="A12" s="104" t="s">
        <v>109</v>
      </c>
      <c r="B12" s="105" t="s">
        <v>121</v>
      </c>
      <c r="C12" s="106" t="s">
        <v>122</v>
      </c>
      <c r="D12" s="107" t="s">
        <v>105</v>
      </c>
      <c r="E12" s="108">
        <v>0.45620726832619246</v>
      </c>
      <c r="F12" s="108">
        <v>3.1388008252885284E-2</v>
      </c>
      <c r="G12" s="108">
        <v>14.534444640470504</v>
      </c>
      <c r="H12" s="109">
        <v>6.4468801688346522E-47</v>
      </c>
      <c r="I12" s="108">
        <v>2.3415381908121531</v>
      </c>
      <c r="J12" s="110">
        <v>1194108.5793862783</v>
      </c>
      <c r="K12" s="110">
        <v>9452473</v>
      </c>
      <c r="L12" s="110">
        <v>790787.30198923638</v>
      </c>
      <c r="M12" s="110">
        <v>4626125</v>
      </c>
      <c r="N12" s="111">
        <v>5.7631586261784024E-2</v>
      </c>
      <c r="O12" s="111">
        <v>7.7983823365678481E-2</v>
      </c>
      <c r="P12" s="110">
        <v>360762.91486754938</v>
      </c>
      <c r="Q12" s="112">
        <v>65644321.368810974</v>
      </c>
      <c r="R12" s="112"/>
      <c r="S12" s="112"/>
      <c r="T12" s="113"/>
      <c r="U12" s="114"/>
      <c r="V12" s="114"/>
      <c r="W12" s="111"/>
      <c r="X12" s="110"/>
      <c r="Y12" s="110"/>
      <c r="Z12" s="110">
        <v>726688</v>
      </c>
      <c r="AA12" s="113"/>
      <c r="AB12" s="115"/>
      <c r="AC12" s="116"/>
      <c r="AD12" s="107"/>
      <c r="AE12" s="107"/>
      <c r="AF12" s="107"/>
      <c r="AG12" s="107"/>
      <c r="AI12" s="107"/>
      <c r="AJ12" s="107"/>
    </row>
    <row r="13" spans="1:36" s="48" customFormat="1" x14ac:dyDescent="0.25">
      <c r="A13" s="104" t="s">
        <v>109</v>
      </c>
      <c r="B13" s="105" t="s">
        <v>123</v>
      </c>
      <c r="C13" s="106" t="s">
        <v>124</v>
      </c>
      <c r="D13" s="107" t="s">
        <v>105</v>
      </c>
      <c r="E13" s="108">
        <v>0.22894839779220075</v>
      </c>
      <c r="F13" s="108">
        <v>8.1608302710898528E-2</v>
      </c>
      <c r="G13" s="108">
        <v>2.805454717067966</v>
      </c>
      <c r="H13" s="109">
        <v>5.0438273472965013E-3</v>
      </c>
      <c r="I13" s="108">
        <v>2.3915754028625589</v>
      </c>
      <c r="J13" s="110">
        <v>602028.77684632258</v>
      </c>
      <c r="K13" s="110">
        <v>9452473</v>
      </c>
      <c r="L13" s="110">
        <v>362808.47381871636</v>
      </c>
      <c r="M13" s="110">
        <v>4626125</v>
      </c>
      <c r="N13" s="111">
        <v>1.4581742141317295E-2</v>
      </c>
      <c r="O13" s="111">
        <v>1.7955506776455181E-2</v>
      </c>
      <c r="P13" s="110">
        <v>83064.418786228722</v>
      </c>
      <c r="Q13" s="112">
        <v>15114378.935314365</v>
      </c>
      <c r="R13" s="112"/>
      <c r="S13" s="112"/>
      <c r="T13" s="113"/>
      <c r="U13" s="114"/>
      <c r="V13" s="114"/>
      <c r="W13" s="111"/>
      <c r="X13" s="110"/>
      <c r="Y13" s="110"/>
      <c r="Z13" s="110">
        <v>496951</v>
      </c>
      <c r="AA13" s="113"/>
      <c r="AB13" s="115"/>
      <c r="AC13" s="116"/>
      <c r="AD13" s="107"/>
      <c r="AE13" s="107"/>
      <c r="AF13" s="107"/>
      <c r="AG13" s="107"/>
      <c r="AI13" s="107"/>
      <c r="AJ13" s="107"/>
    </row>
    <row r="14" spans="1:36" s="48" customFormat="1" x14ac:dyDescent="0.25">
      <c r="A14" s="104" t="s">
        <v>109</v>
      </c>
      <c r="B14" s="105" t="s">
        <v>75</v>
      </c>
      <c r="C14" s="106" t="s">
        <v>75</v>
      </c>
      <c r="D14" s="107" t="s">
        <v>105</v>
      </c>
      <c r="E14" s="108">
        <v>0.85283139220901438</v>
      </c>
      <c r="F14" s="108">
        <v>7.8569271512525227E-2</v>
      </c>
      <c r="G14" s="108">
        <v>10.854515713220774</v>
      </c>
      <c r="H14" s="109">
        <v>3.7825214338539445E-27</v>
      </c>
      <c r="I14" s="108">
        <v>2.4999671694674288</v>
      </c>
      <c r="J14" s="110">
        <v>567354</v>
      </c>
      <c r="K14" s="110">
        <v>9452473</v>
      </c>
      <c r="L14" s="110">
        <v>283901</v>
      </c>
      <c r="M14" s="110">
        <v>4626125</v>
      </c>
      <c r="N14" s="111">
        <v>5.1188435205829531E-2</v>
      </c>
      <c r="O14" s="111">
        <v>5.2337471443061181E-2</v>
      </c>
      <c r="P14" s="110">
        <v>242119.68507953139</v>
      </c>
      <c r="Q14" s="112">
        <v>44056031.709665373</v>
      </c>
      <c r="R14" s="112"/>
      <c r="S14" s="112"/>
      <c r="T14" s="113"/>
      <c r="U14" s="114"/>
      <c r="V14" s="114"/>
      <c r="W14" s="111"/>
      <c r="X14" s="110"/>
      <c r="Y14" s="110"/>
      <c r="Z14" s="110">
        <v>285985</v>
      </c>
      <c r="AA14" s="113"/>
      <c r="AB14" s="115"/>
      <c r="AC14" s="116"/>
      <c r="AD14" s="107"/>
      <c r="AE14" s="107"/>
      <c r="AF14" s="107"/>
      <c r="AG14" s="107"/>
      <c r="AI14" s="107"/>
      <c r="AJ14" s="107"/>
    </row>
    <row r="15" spans="1:36" s="48" customFormat="1" x14ac:dyDescent="0.25">
      <c r="A15" s="104" t="s">
        <v>109</v>
      </c>
      <c r="B15" s="105" t="s">
        <v>81</v>
      </c>
      <c r="C15" s="106" t="s">
        <v>81</v>
      </c>
      <c r="D15" s="107" t="s">
        <v>105</v>
      </c>
      <c r="E15" s="108">
        <v>0.24971256142761716</v>
      </c>
      <c r="F15" s="108">
        <v>4.4002104175412983E-3</v>
      </c>
      <c r="G15" s="108">
        <v>56.750140955111149</v>
      </c>
      <c r="H15" s="109">
        <v>0</v>
      </c>
      <c r="I15" s="108">
        <v>2.4753112648812761</v>
      </c>
      <c r="J15" s="110">
        <v>9515194</v>
      </c>
      <c r="K15" s="110">
        <v>9452473</v>
      </c>
      <c r="L15" s="110">
        <v>4660687</v>
      </c>
      <c r="M15" s="110">
        <v>4626125</v>
      </c>
      <c r="N15" s="111">
        <v>0.25136950576010048</v>
      </c>
      <c r="O15" s="111">
        <v>0.2515781758561208</v>
      </c>
      <c r="P15" s="110">
        <v>1163832.0887823969</v>
      </c>
      <c r="Q15" s="112">
        <v>211770568.72216299</v>
      </c>
      <c r="R15" s="112"/>
      <c r="S15" s="112"/>
      <c r="T15" s="113"/>
      <c r="U15" s="114"/>
      <c r="V15" s="114"/>
      <c r="W15" s="111"/>
      <c r="X15" s="110"/>
      <c r="Y15" s="110"/>
      <c r="Z15" s="110"/>
      <c r="AA15" s="113"/>
      <c r="AB15" s="115"/>
      <c r="AC15" s="116"/>
      <c r="AD15" s="107"/>
      <c r="AE15" s="107"/>
      <c r="AF15" s="107"/>
      <c r="AG15" s="107"/>
      <c r="AI15" s="107"/>
      <c r="AJ15" s="107"/>
    </row>
    <row r="16" spans="1:36" s="48" customFormat="1" x14ac:dyDescent="0.25">
      <c r="A16" s="104" t="s">
        <v>109</v>
      </c>
      <c r="B16" s="105" t="s">
        <v>82</v>
      </c>
      <c r="C16" s="106" t="s">
        <v>82</v>
      </c>
      <c r="D16" s="107" t="s">
        <v>105</v>
      </c>
      <c r="E16" s="108">
        <v>0.3835094652403806</v>
      </c>
      <c r="F16" s="108">
        <v>4.3125424059735854E-3</v>
      </c>
      <c r="G16" s="108">
        <v>88.928856608843191</v>
      </c>
      <c r="H16" s="109">
        <v>0</v>
      </c>
      <c r="I16" s="108">
        <v>2.4366317454308914</v>
      </c>
      <c r="J16" s="110">
        <v>9461131</v>
      </c>
      <c r="K16" s="110">
        <v>9452473</v>
      </c>
      <c r="L16" s="110">
        <v>4794640</v>
      </c>
      <c r="M16" s="110">
        <v>4626125</v>
      </c>
      <c r="N16" s="111">
        <v>0.38386074103350387</v>
      </c>
      <c r="O16" s="111">
        <v>0.39747949361941981</v>
      </c>
      <c r="P16" s="110">
        <v>1838789.8224201384</v>
      </c>
      <c r="Q16" s="112">
        <v>334585693.42406636</v>
      </c>
      <c r="R16" s="112"/>
      <c r="S16" s="112"/>
      <c r="T16" s="113"/>
      <c r="U16" s="114"/>
      <c r="V16" s="114"/>
      <c r="W16" s="111"/>
      <c r="X16" s="110"/>
      <c r="Y16" s="112"/>
      <c r="Z16" s="110"/>
      <c r="AA16" s="113"/>
      <c r="AB16" s="115"/>
      <c r="AC16" s="116"/>
      <c r="AD16" s="107"/>
      <c r="AE16" s="107"/>
      <c r="AF16" s="107"/>
      <c r="AG16" s="107"/>
      <c r="AI16" s="107"/>
      <c r="AJ16" s="107"/>
    </row>
    <row r="17" spans="1:36" s="48" customFormat="1" x14ac:dyDescent="0.25">
      <c r="A17" s="104" t="s">
        <v>109</v>
      </c>
      <c r="B17" s="105" t="s">
        <v>83</v>
      </c>
      <c r="C17" s="106" t="s">
        <v>83</v>
      </c>
      <c r="D17" s="107" t="s">
        <v>105</v>
      </c>
      <c r="E17" s="108">
        <v>23.306121378529621</v>
      </c>
      <c r="F17" s="108">
        <v>11.687309206722855</v>
      </c>
      <c r="G17" s="108">
        <v>1.9941391954551277</v>
      </c>
      <c r="H17" s="109">
        <v>4.6190631055989147E-2</v>
      </c>
      <c r="I17" s="108">
        <v>1.7470274435491684</v>
      </c>
      <c r="J17" s="110">
        <v>104560</v>
      </c>
      <c r="K17" s="110">
        <v>9452473</v>
      </c>
      <c r="L17" s="110">
        <v>52270</v>
      </c>
      <c r="M17" s="110">
        <v>4626125</v>
      </c>
      <c r="N17" s="111">
        <v>0.25780428585609894</v>
      </c>
      <c r="O17" s="111">
        <v>0.26333291133632214</v>
      </c>
      <c r="P17" s="110">
        <v>1218210.9644557433</v>
      </c>
      <c r="Q17" s="112">
        <v>221665334.07432327</v>
      </c>
      <c r="R17" s="112"/>
      <c r="S17" s="112"/>
      <c r="T17" s="113"/>
      <c r="U17" s="114"/>
      <c r="V17" s="114"/>
      <c r="W17" s="111"/>
      <c r="X17" s="110"/>
      <c r="Y17" s="112"/>
      <c r="Z17" s="110"/>
      <c r="AA17" s="113"/>
      <c r="AB17" s="115"/>
      <c r="AC17" s="116"/>
      <c r="AD17" s="107"/>
      <c r="AE17" s="107"/>
      <c r="AF17" s="107"/>
      <c r="AG17" s="107"/>
      <c r="AI17" s="107"/>
      <c r="AJ17" s="107"/>
    </row>
    <row r="18" spans="1:36" x14ac:dyDescent="0.25">
      <c r="A18" s="118" t="s">
        <v>109</v>
      </c>
      <c r="B18" s="119" t="s">
        <v>84</v>
      </c>
      <c r="C18" s="120" t="s">
        <v>84</v>
      </c>
      <c r="D18" s="121" t="s">
        <v>105</v>
      </c>
      <c r="E18" s="122">
        <v>-608.57910679375902</v>
      </c>
      <c r="F18" s="122">
        <v>244.41141878139499</v>
      </c>
      <c r="G18" s="122">
        <v>-2.4899782089890028</v>
      </c>
      <c r="H18" s="123">
        <v>1.2807072241070796E-2</v>
      </c>
      <c r="I18" s="122">
        <v>0</v>
      </c>
      <c r="J18" s="124">
        <v>5039</v>
      </c>
      <c r="K18" s="124">
        <v>9452473</v>
      </c>
      <c r="L18" s="124">
        <v>2519</v>
      </c>
      <c r="M18" s="124">
        <v>4626125</v>
      </c>
      <c r="N18" s="125">
        <v>-0.32442622360664258</v>
      </c>
      <c r="O18" s="125">
        <v>-0.3313811818775928</v>
      </c>
      <c r="P18" s="124">
        <v>-1533010.7700134791</v>
      </c>
      <c r="Q18" s="126">
        <v>-278946220.63789397</v>
      </c>
      <c r="R18" s="126"/>
      <c r="S18" s="126"/>
      <c r="T18" s="127"/>
      <c r="U18" s="128"/>
      <c r="V18" s="128"/>
      <c r="W18" s="125"/>
      <c r="X18" s="124"/>
      <c r="Y18" s="124"/>
      <c r="Z18" s="124"/>
      <c r="AA18" s="121"/>
      <c r="AB18" s="127"/>
      <c r="AC18" s="129"/>
      <c r="AD18" s="121"/>
      <c r="AE18" s="121"/>
      <c r="AF18" s="121"/>
      <c r="AG18" s="121"/>
    </row>
    <row r="19" spans="1:36" x14ac:dyDescent="0.25">
      <c r="A19" s="118" t="s">
        <v>109</v>
      </c>
      <c r="B19" s="119" t="s">
        <v>86</v>
      </c>
      <c r="C19" s="120" t="s">
        <v>86</v>
      </c>
      <c r="D19" s="121" t="s">
        <v>105</v>
      </c>
      <c r="E19" s="122">
        <v>-255.22980479029073</v>
      </c>
      <c r="F19" s="122">
        <v>37.592660906191519</v>
      </c>
      <c r="G19" s="122">
        <v>-6.7893519276858196</v>
      </c>
      <c r="H19" s="123">
        <v>1.2564365551620781E-11</v>
      </c>
      <c r="I19" s="122">
        <v>1.0865474667242576</v>
      </c>
      <c r="J19" s="124">
        <v>420</v>
      </c>
      <c r="K19" s="124">
        <v>9452473</v>
      </c>
      <c r="L19" s="124">
        <v>210</v>
      </c>
      <c r="M19" s="124">
        <v>4626125</v>
      </c>
      <c r="N19" s="125">
        <v>-1.1340579128014658E-2</v>
      </c>
      <c r="O19" s="125">
        <v>-1.1585994543156756E-2</v>
      </c>
      <c r="P19" s="124">
        <v>-53598.259005961052</v>
      </c>
      <c r="Q19" s="126">
        <v>-9752724.5567572508</v>
      </c>
      <c r="R19" s="126"/>
      <c r="S19" s="126"/>
      <c r="T19" s="127"/>
      <c r="U19" s="128"/>
      <c r="V19" s="128"/>
      <c r="W19" s="125"/>
      <c r="X19" s="124"/>
      <c r="Y19" s="124"/>
      <c r="Z19" s="124"/>
      <c r="AA19" s="121"/>
      <c r="AB19" s="127"/>
      <c r="AC19" s="129"/>
      <c r="AD19" s="121"/>
      <c r="AE19" s="121"/>
      <c r="AF19" s="121"/>
      <c r="AG19" s="121"/>
    </row>
    <row r="20" spans="1:36" x14ac:dyDescent="0.25">
      <c r="A20" s="118" t="s">
        <v>109</v>
      </c>
      <c r="B20" s="119" t="s">
        <v>95</v>
      </c>
      <c r="C20" s="120" t="s">
        <v>95</v>
      </c>
      <c r="D20" s="121" t="s">
        <v>105</v>
      </c>
      <c r="E20" s="122">
        <v>-160.22442085786437</v>
      </c>
      <c r="F20" s="122">
        <v>36.271593969111194</v>
      </c>
      <c r="G20" s="122">
        <v>-4.4173526257023914</v>
      </c>
      <c r="H20" s="123">
        <v>1.0201059476951944E-5</v>
      </c>
      <c r="I20" s="122">
        <v>1.0115232079197176</v>
      </c>
      <c r="J20" s="124">
        <v>420</v>
      </c>
      <c r="K20" s="124">
        <v>9452473</v>
      </c>
      <c r="L20" s="124">
        <v>210</v>
      </c>
      <c r="M20" s="124">
        <v>4626125</v>
      </c>
      <c r="N20" s="125">
        <v>-7.1192223199477043E-3</v>
      </c>
      <c r="O20" s="125">
        <v>-7.2732856073174671E-3</v>
      </c>
      <c r="P20" s="124">
        <v>-33647.128380151516</v>
      </c>
      <c r="Q20" s="126">
        <v>-6122422.2820553072</v>
      </c>
      <c r="R20" s="126"/>
      <c r="S20" s="126"/>
      <c r="T20" s="127"/>
      <c r="U20" s="128"/>
      <c r="V20" s="128"/>
      <c r="W20" s="125"/>
      <c r="X20" s="124"/>
      <c r="Y20" s="124"/>
      <c r="Z20" s="124"/>
      <c r="AA20" s="121"/>
      <c r="AB20" s="127"/>
      <c r="AC20" s="129"/>
      <c r="AD20" s="121"/>
      <c r="AE20" s="121"/>
      <c r="AF20" s="121"/>
      <c r="AG20" s="121"/>
    </row>
    <row r="21" spans="1:36" x14ac:dyDescent="0.25">
      <c r="A21" s="118" t="s">
        <v>109</v>
      </c>
      <c r="B21" s="119" t="s">
        <v>96</v>
      </c>
      <c r="C21" s="120" t="s">
        <v>96</v>
      </c>
      <c r="D21" s="121" t="s">
        <v>105</v>
      </c>
      <c r="E21" s="122">
        <v>-4.9749782385113015</v>
      </c>
      <c r="F21" s="122">
        <v>37.591469349216901</v>
      </c>
      <c r="G21" s="122">
        <v>-0.13234327693591311</v>
      </c>
      <c r="H21" s="123">
        <v>0.89471806131837139</v>
      </c>
      <c r="I21" s="122">
        <v>1.0864785882430577</v>
      </c>
      <c r="J21" s="124">
        <v>420</v>
      </c>
      <c r="K21" s="124">
        <v>9452473</v>
      </c>
      <c r="L21" s="124">
        <v>210</v>
      </c>
      <c r="M21" s="124">
        <v>4626125</v>
      </c>
      <c r="N21" s="125">
        <v>-2.2105229606842004E-4</v>
      </c>
      <c r="O21" s="125">
        <v>-2.2583597072871426E-4</v>
      </c>
      <c r="P21" s="124">
        <v>-1044.7454300873733</v>
      </c>
      <c r="Q21" s="126">
        <v>-190101.59286031727</v>
      </c>
      <c r="R21" s="126"/>
      <c r="S21" s="126"/>
      <c r="T21" s="127"/>
      <c r="U21" s="128"/>
      <c r="V21" s="128"/>
      <c r="W21" s="125"/>
      <c r="X21" s="124"/>
      <c r="Y21" s="124"/>
      <c r="Z21" s="124"/>
      <c r="AA21" s="121"/>
      <c r="AB21" s="127"/>
      <c r="AC21" s="129"/>
      <c r="AD21" s="121"/>
      <c r="AE21" s="121"/>
      <c r="AF21" s="121"/>
      <c r="AG21" s="121"/>
    </row>
    <row r="22" spans="1:36" x14ac:dyDescent="0.25">
      <c r="A22" s="118" t="s">
        <v>109</v>
      </c>
      <c r="B22" s="119" t="s">
        <v>87</v>
      </c>
      <c r="C22" s="120" t="s">
        <v>87</v>
      </c>
      <c r="D22" s="121" t="s">
        <v>105</v>
      </c>
      <c r="E22" s="122">
        <v>-188.80856832913457</v>
      </c>
      <c r="F22" s="122">
        <v>39.20971996782113</v>
      </c>
      <c r="G22" s="122">
        <v>-4.8153511038611629</v>
      </c>
      <c r="H22" s="123">
        <v>1.5124180582624104E-6</v>
      </c>
      <c r="I22" s="122">
        <v>1.1820342217577993</v>
      </c>
      <c r="J22" s="124">
        <v>420</v>
      </c>
      <c r="K22" s="124">
        <v>9452473</v>
      </c>
      <c r="L22" s="124">
        <v>210</v>
      </c>
      <c r="M22" s="124">
        <v>4626125</v>
      </c>
      <c r="N22" s="125">
        <v>-8.3892965045482288E-3</v>
      </c>
      <c r="O22" s="125">
        <v>-8.5708447889147523E-3</v>
      </c>
      <c r="P22" s="124">
        <v>-39649.799349118257</v>
      </c>
      <c r="Q22" s="126">
        <v>-7214666.6506394595</v>
      </c>
      <c r="R22" s="126"/>
      <c r="S22" s="126"/>
      <c r="T22" s="127"/>
      <c r="U22" s="128"/>
      <c r="V22" s="128"/>
      <c r="W22" s="125"/>
      <c r="X22" s="124"/>
      <c r="Y22" s="124"/>
      <c r="Z22" s="124"/>
      <c r="AA22" s="121"/>
      <c r="AB22" s="127"/>
      <c r="AC22" s="129"/>
      <c r="AD22" s="121"/>
      <c r="AE22" s="121"/>
      <c r="AF22" s="121"/>
      <c r="AG22" s="121"/>
    </row>
    <row r="23" spans="1:36" x14ac:dyDescent="0.25">
      <c r="A23" s="118" t="s">
        <v>109</v>
      </c>
      <c r="B23" s="119" t="s">
        <v>88</v>
      </c>
      <c r="C23" s="120" t="s">
        <v>88</v>
      </c>
      <c r="D23" s="121" t="s">
        <v>105</v>
      </c>
      <c r="E23" s="122">
        <v>28.83479735823461</v>
      </c>
      <c r="F23" s="122">
        <v>42.321799726739101</v>
      </c>
      <c r="G23" s="122">
        <v>0.68132257003278285</v>
      </c>
      <c r="H23" s="123">
        <v>0.49569870809892802</v>
      </c>
      <c r="I23" s="122">
        <v>1.3771169521042159</v>
      </c>
      <c r="J23" s="124">
        <v>420</v>
      </c>
      <c r="K23" s="124">
        <v>9452473</v>
      </c>
      <c r="L23" s="124">
        <v>210</v>
      </c>
      <c r="M23" s="124">
        <v>4626125</v>
      </c>
      <c r="N23" s="125">
        <v>1.2812112650793647E-3</v>
      </c>
      <c r="O23" s="125">
        <v>1.3089372736857022E-3</v>
      </c>
      <c r="P23" s="124">
        <v>6055.3074452292685</v>
      </c>
      <c r="Q23" s="126">
        <v>1101822.0874158333</v>
      </c>
      <c r="R23" s="126"/>
      <c r="S23" s="126"/>
      <c r="T23" s="127"/>
      <c r="U23" s="128"/>
      <c r="V23" s="128"/>
      <c r="W23" s="125"/>
      <c r="X23" s="124"/>
      <c r="Y23" s="124"/>
      <c r="Z23" s="124"/>
      <c r="AA23" s="121"/>
      <c r="AB23" s="127"/>
      <c r="AC23" s="129"/>
      <c r="AD23" s="121"/>
      <c r="AE23" s="121"/>
      <c r="AF23" s="121"/>
      <c r="AG23" s="121"/>
    </row>
    <row r="24" spans="1:36" x14ac:dyDescent="0.25">
      <c r="A24" s="118" t="s">
        <v>109</v>
      </c>
      <c r="B24" s="119" t="s">
        <v>89</v>
      </c>
      <c r="C24" s="120" t="s">
        <v>89</v>
      </c>
      <c r="D24" s="121" t="s">
        <v>105</v>
      </c>
      <c r="E24" s="122">
        <v>-161.76208038321298</v>
      </c>
      <c r="F24" s="122">
        <v>37.23782914441454</v>
      </c>
      <c r="G24" s="122">
        <v>-4.3440255272634856</v>
      </c>
      <c r="H24" s="123">
        <v>1.4264336538094676E-5</v>
      </c>
      <c r="I24" s="122">
        <v>1.0661327364669781</v>
      </c>
      <c r="J24" s="124">
        <v>420</v>
      </c>
      <c r="K24" s="124">
        <v>9452473</v>
      </c>
      <c r="L24" s="124">
        <v>210</v>
      </c>
      <c r="M24" s="124">
        <v>4626125</v>
      </c>
      <c r="N24" s="125">
        <v>-7.1875448637567603E-3</v>
      </c>
      <c r="O24" s="125">
        <v>-7.3430866828014217E-3</v>
      </c>
      <c r="P24" s="124">
        <v>-33970.036880474727</v>
      </c>
      <c r="Q24" s="126">
        <v>-6181178.6245017583</v>
      </c>
      <c r="R24" s="126"/>
      <c r="S24" s="126"/>
      <c r="T24" s="127"/>
      <c r="U24" s="128"/>
      <c r="V24" s="128"/>
      <c r="W24" s="125"/>
      <c r="X24" s="124"/>
      <c r="Y24" s="124"/>
      <c r="Z24" s="124"/>
      <c r="AA24" s="121"/>
      <c r="AB24" s="127"/>
      <c r="AC24" s="129"/>
      <c r="AD24" s="121"/>
      <c r="AE24" s="121"/>
      <c r="AF24" s="121"/>
      <c r="AG24" s="121"/>
    </row>
    <row r="25" spans="1:36" x14ac:dyDescent="0.25">
      <c r="A25" s="118" t="s">
        <v>109</v>
      </c>
      <c r="B25" s="119" t="s">
        <v>90</v>
      </c>
      <c r="C25" s="120" t="s">
        <v>90</v>
      </c>
      <c r="D25" s="121" t="s">
        <v>105</v>
      </c>
      <c r="E25" s="122">
        <v>-72.181687965621521</v>
      </c>
      <c r="F25" s="122">
        <v>36.363959206488893</v>
      </c>
      <c r="G25" s="122">
        <v>-1.9849787960586318</v>
      </c>
      <c r="H25" s="123">
        <v>4.7200954904585944E-2</v>
      </c>
      <c r="I25" s="122">
        <v>1.0166814339420636</v>
      </c>
      <c r="J25" s="124">
        <v>420</v>
      </c>
      <c r="K25" s="124">
        <v>9452473</v>
      </c>
      <c r="L25" s="124">
        <v>210</v>
      </c>
      <c r="M25" s="124">
        <v>4626125</v>
      </c>
      <c r="N25" s="125">
        <v>-3.2072357091695518E-3</v>
      </c>
      <c r="O25" s="125">
        <v>-3.2766417839510432E-3</v>
      </c>
      <c r="P25" s="124">
        <v>-15158.154472780519</v>
      </c>
      <c r="Q25" s="126">
        <v>-2758173.6441358048</v>
      </c>
      <c r="R25" s="126"/>
      <c r="S25" s="126"/>
      <c r="T25" s="127"/>
      <c r="U25" s="128"/>
      <c r="V25" s="128"/>
      <c r="W25" s="125"/>
      <c r="X25" s="124"/>
      <c r="Y25" s="124"/>
      <c r="Z25" s="124"/>
      <c r="AA25" s="121"/>
      <c r="AB25" s="127"/>
      <c r="AC25" s="129"/>
      <c r="AD25" s="121"/>
      <c r="AE25" s="121"/>
      <c r="AF25" s="121"/>
      <c r="AG25" s="121"/>
    </row>
    <row r="26" spans="1:36" x14ac:dyDescent="0.25">
      <c r="A26" s="118" t="s">
        <v>109</v>
      </c>
      <c r="B26" s="119" t="s">
        <v>91</v>
      </c>
      <c r="C26" s="120" t="s">
        <v>91</v>
      </c>
      <c r="D26" s="121" t="s">
        <v>105</v>
      </c>
      <c r="E26" s="122">
        <v>177.42886278923891</v>
      </c>
      <c r="F26" s="122">
        <v>36.854351883539159</v>
      </c>
      <c r="G26" s="122">
        <v>4.8143259539584182</v>
      </c>
      <c r="H26" s="123">
        <v>1.5201662296315718E-6</v>
      </c>
      <c r="I26" s="122">
        <v>1.0442876099261453</v>
      </c>
      <c r="J26" s="124">
        <v>420</v>
      </c>
      <c r="K26" s="124">
        <v>9452473</v>
      </c>
      <c r="L26" s="124">
        <v>210</v>
      </c>
      <c r="M26" s="124">
        <v>4626125</v>
      </c>
      <c r="N26" s="125">
        <v>7.8836641343995734E-3</v>
      </c>
      <c r="O26" s="125">
        <v>8.0542702987360191E-3</v>
      </c>
      <c r="P26" s="124">
        <v>37260.061185740167</v>
      </c>
      <c r="Q26" s="126">
        <v>6779830.5477054929</v>
      </c>
      <c r="R26" s="126"/>
      <c r="S26" s="126"/>
      <c r="T26" s="127"/>
      <c r="U26" s="128"/>
      <c r="V26" s="128"/>
      <c r="W26" s="125"/>
      <c r="X26" s="124"/>
      <c r="Y26" s="124"/>
      <c r="Z26" s="124"/>
      <c r="AA26" s="121"/>
      <c r="AB26" s="127"/>
      <c r="AC26" s="129"/>
      <c r="AD26" s="121"/>
      <c r="AE26" s="121"/>
      <c r="AF26" s="121"/>
      <c r="AG26" s="121"/>
    </row>
    <row r="27" spans="1:36" x14ac:dyDescent="0.25">
      <c r="A27" s="118" t="s">
        <v>109</v>
      </c>
      <c r="B27" s="119" t="s">
        <v>92</v>
      </c>
      <c r="C27" s="120" t="s">
        <v>92</v>
      </c>
      <c r="D27" s="121" t="s">
        <v>105</v>
      </c>
      <c r="E27" s="122">
        <v>15.750754831294485</v>
      </c>
      <c r="F27" s="122">
        <v>36.716259768741324</v>
      </c>
      <c r="G27" s="122">
        <v>0.42898582073722047</v>
      </c>
      <c r="H27" s="123">
        <v>0.66795187853050642</v>
      </c>
      <c r="I27" s="122">
        <v>1.0342325036343867</v>
      </c>
      <c r="J27" s="124">
        <v>419</v>
      </c>
      <c r="K27" s="124">
        <v>9452473</v>
      </c>
      <c r="L27" s="124">
        <v>209</v>
      </c>
      <c r="M27" s="124">
        <v>4626125</v>
      </c>
      <c r="N27" s="125">
        <v>6.9818409154010701E-4</v>
      </c>
      <c r="O27" s="125">
        <v>7.115907503019368E-4</v>
      </c>
      <c r="P27" s="124">
        <v>3291.9077597405471</v>
      </c>
      <c r="Q27" s="126">
        <v>598994.63606515166</v>
      </c>
      <c r="R27" s="126"/>
      <c r="S27" s="126"/>
      <c r="T27" s="127"/>
      <c r="U27" s="128"/>
      <c r="V27" s="128"/>
      <c r="W27" s="125"/>
      <c r="X27" s="124"/>
      <c r="Y27" s="124"/>
      <c r="Z27" s="124"/>
      <c r="AA27" s="121"/>
      <c r="AB27" s="127"/>
      <c r="AC27" s="129"/>
      <c r="AD27" s="121"/>
      <c r="AE27" s="121"/>
      <c r="AF27" s="121"/>
      <c r="AG27" s="121"/>
    </row>
    <row r="28" spans="1:36" x14ac:dyDescent="0.25">
      <c r="A28" s="118" t="s">
        <v>109</v>
      </c>
      <c r="B28" s="119" t="s">
        <v>93</v>
      </c>
      <c r="C28" s="120" t="s">
        <v>93</v>
      </c>
      <c r="D28" s="121" t="s">
        <v>105</v>
      </c>
      <c r="E28" s="122">
        <v>350.34894578798378</v>
      </c>
      <c r="F28" s="122">
        <v>37.535703215765082</v>
      </c>
      <c r="G28" s="122">
        <v>9.3337520220171708</v>
      </c>
      <c r="H28" s="123">
        <v>1.4953462244333966E-20</v>
      </c>
      <c r="I28" s="122">
        <v>1.0832574441925125</v>
      </c>
      <c r="J28" s="124">
        <v>420</v>
      </c>
      <c r="K28" s="124">
        <v>9452473</v>
      </c>
      <c r="L28" s="124">
        <v>210</v>
      </c>
      <c r="M28" s="124">
        <v>4626125</v>
      </c>
      <c r="N28" s="125">
        <v>1.5566990482908884E-2</v>
      </c>
      <c r="O28" s="125">
        <v>1.5903867408571231E-2</v>
      </c>
      <c r="P28" s="124">
        <v>73573.278615476593</v>
      </c>
      <c r="Q28" s="126">
        <v>13387373.664403891</v>
      </c>
      <c r="R28" s="126"/>
      <c r="S28" s="126"/>
      <c r="T28" s="127"/>
      <c r="U28" s="128"/>
      <c r="V28" s="128"/>
      <c r="W28" s="125"/>
      <c r="X28" s="124"/>
      <c r="Y28" s="124"/>
      <c r="Z28" s="124"/>
      <c r="AA28" s="121"/>
      <c r="AB28" s="127"/>
      <c r="AC28" s="129"/>
      <c r="AD28" s="121"/>
      <c r="AE28" s="121"/>
      <c r="AF28" s="121"/>
      <c r="AG28" s="121"/>
    </row>
    <row r="29" spans="1:36" x14ac:dyDescent="0.25">
      <c r="A29" s="118" t="s">
        <v>109</v>
      </c>
      <c r="B29" s="119" t="s">
        <v>94</v>
      </c>
      <c r="C29" s="120" t="s">
        <v>94</v>
      </c>
      <c r="D29" s="121" t="s">
        <v>105</v>
      </c>
      <c r="E29" s="122">
        <v>100.68174067468068</v>
      </c>
      <c r="F29" s="122">
        <v>36.74225897132763</v>
      </c>
      <c r="G29" s="122">
        <v>2.7402164018616597</v>
      </c>
      <c r="H29" s="123">
        <v>6.1614986677341185E-3</v>
      </c>
      <c r="I29" s="122">
        <v>1.0379448461560035</v>
      </c>
      <c r="J29" s="124">
        <v>420</v>
      </c>
      <c r="K29" s="124">
        <v>9452473</v>
      </c>
      <c r="L29" s="124">
        <v>210</v>
      </c>
      <c r="M29" s="124">
        <v>4626125</v>
      </c>
      <c r="N29" s="125">
        <v>4.4735733266168427E-3</v>
      </c>
      <c r="O29" s="125">
        <v>4.5703835373412825E-3</v>
      </c>
      <c r="P29" s="124">
        <v>21143.165541682942</v>
      </c>
      <c r="Q29" s="126">
        <v>3847204.6221318785</v>
      </c>
      <c r="R29" s="126"/>
      <c r="S29" s="126"/>
      <c r="T29" s="127"/>
      <c r="U29" s="128"/>
      <c r="V29" s="128"/>
      <c r="W29" s="125"/>
      <c r="X29" s="124"/>
      <c r="Y29" s="124"/>
      <c r="Z29" s="124"/>
      <c r="AA29" s="121"/>
      <c r="AB29" s="127"/>
      <c r="AC29" s="129"/>
      <c r="AD29" s="121"/>
      <c r="AE29" s="121"/>
      <c r="AF29" s="121"/>
      <c r="AG29" s="121"/>
    </row>
    <row r="30" spans="1:36" ht="15.75" thickBot="1" x14ac:dyDescent="0.3">
      <c r="A30" s="118" t="s">
        <v>109</v>
      </c>
      <c r="B30" s="130" t="s">
        <v>85</v>
      </c>
      <c r="C30" s="131" t="s">
        <v>85</v>
      </c>
      <c r="D30" s="121" t="s">
        <v>105</v>
      </c>
      <c r="E30" s="122">
        <v>5.994952528856305</v>
      </c>
      <c r="F30" s="122">
        <v>1.5718796280984728</v>
      </c>
      <c r="G30" s="122">
        <v>3.8138750714063852</v>
      </c>
      <c r="H30" s="123">
        <v>1.3844014047096259E-4</v>
      </c>
      <c r="I30" s="122">
        <v>1.1909881499277233</v>
      </c>
      <c r="J30" s="124">
        <v>62999</v>
      </c>
      <c r="K30" s="124">
        <v>9452473</v>
      </c>
      <c r="L30" s="124">
        <v>16379</v>
      </c>
      <c r="M30" s="124">
        <v>4626125</v>
      </c>
      <c r="N30" s="125">
        <v>3.9955259789202079E-2</v>
      </c>
      <c r="O30" s="125">
        <v>2.122539435707799E-2</v>
      </c>
      <c r="P30" s="124">
        <v>98191.327470137418</v>
      </c>
      <c r="Q30" s="126">
        <v>17866867.104248602</v>
      </c>
      <c r="R30" s="126"/>
      <c r="S30" s="126"/>
      <c r="T30" s="127"/>
      <c r="U30" s="128"/>
      <c r="V30" s="128"/>
      <c r="W30" s="125"/>
      <c r="X30" s="124"/>
      <c r="Y30" s="124"/>
      <c r="Z30" s="124"/>
      <c r="AA30" s="121"/>
      <c r="AB30" s="127"/>
      <c r="AC30" s="129"/>
      <c r="AD30" s="121"/>
      <c r="AE30" s="121"/>
      <c r="AF30" s="121"/>
      <c r="AG30" s="121"/>
    </row>
  </sheetData>
  <mergeCells count="4">
    <mergeCell ref="AI1:AJ1"/>
    <mergeCell ref="AI2:AJ2"/>
    <mergeCell ref="AI3:AJ3"/>
    <mergeCell ref="AI4:AJ4"/>
  </mergeCells>
  <conditionalFormatting sqref="F2:F30 H2:M30">
    <cfRule type="cellIs" dxfId="48" priority="2" operator="lessThan">
      <formula>0</formula>
    </cfRule>
  </conditionalFormatting>
  <conditionalFormatting sqref="H2:H30">
    <cfRule type="cellIs" dxfId="47" priority="1" operator="greaterThan">
      <formula>0.05</formula>
    </cfRule>
  </conditionalFormatting>
  <hyperlinks>
    <hyperlink ref="B1" location="index!A1" display="Model Variable" xr:uid="{3853DE10-2F76-4198-807B-A8AE2E2FF859}"/>
    <hyperlink ref="A2" location="STEP_2_3!A1" display="STEP_2_3" xr:uid="{0CB9ACED-CD35-41C8-8446-F9959D9F1C47}"/>
    <hyperlink ref="A3" location="STEP_1_3!A1" display="STEP_1_3" xr:uid="{D77AFA3F-50C2-4650-8ADD-A40720F386FF}"/>
    <hyperlink ref="A4" location="STEP_4_3!A1" display="STEP_4_3" xr:uid="{142D5CC0-9630-422A-B746-31B3CC3B5802}"/>
    <hyperlink ref="A5" location="STEP_3_3!A1" display="STEP_3_3" xr:uid="{291395C7-BA49-4BF7-BD75-5F955EEB5649}"/>
  </hyperlink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EC17-D63D-4AC1-97F3-CB6043DCE86A}">
  <sheetPr filterMode="1">
    <tabColor theme="7" tint="0.79998168889431442"/>
  </sheetPr>
  <dimension ref="A1:AF32"/>
  <sheetViews>
    <sheetView showGridLines="0" zoomScale="90" zoomScaleNormal="90" workbookViewId="0">
      <pane xSplit="1" ySplit="1" topLeftCell="S19" activePane="bottomRight" state="frozen"/>
      <selection pane="topRight" activeCell="B1" sqref="B1"/>
      <selection pane="bottomLeft" activeCell="A2" sqref="A2"/>
      <selection pane="bottomRight" activeCell="S22" sqref="S22"/>
    </sheetView>
  </sheetViews>
  <sheetFormatPr defaultRowHeight="14.25" x14ac:dyDescent="0.2"/>
  <cols>
    <col min="1" max="1" width="37.28515625" style="204" bestFit="1" customWidth="1"/>
    <col min="2" max="2" width="16.5703125" style="204" bestFit="1" customWidth="1"/>
    <col min="3" max="3" width="21" style="204" bestFit="1" customWidth="1"/>
    <col min="4" max="4" width="22.28515625" style="204" bestFit="1" customWidth="1"/>
    <col min="5" max="5" width="17.42578125" style="204" bestFit="1" customWidth="1"/>
    <col min="6" max="6" width="22" style="204" bestFit="1" customWidth="1"/>
    <col min="7" max="7" width="23.42578125" style="204" bestFit="1" customWidth="1"/>
    <col min="8" max="8" width="12.85546875" style="204" bestFit="1" customWidth="1"/>
    <col min="9" max="9" width="17.28515625" style="204" bestFit="1" customWidth="1"/>
    <col min="10" max="10" width="18.7109375" style="204" bestFit="1" customWidth="1"/>
    <col min="11" max="11" width="17" style="204" bestFit="1" customWidth="1"/>
    <col min="12" max="12" width="18" style="204" bestFit="1" customWidth="1"/>
    <col min="13" max="13" width="15.5703125" style="204" bestFit="1" customWidth="1"/>
    <col min="14" max="14" width="15.7109375" style="204" bestFit="1" customWidth="1"/>
    <col min="15" max="15" width="14.85546875" style="204" bestFit="1" customWidth="1"/>
    <col min="16" max="16" width="8.7109375" style="204" bestFit="1" customWidth="1"/>
    <col min="17" max="17" width="21.28515625" style="204" bestFit="1" customWidth="1"/>
    <col min="18" max="18" width="21" style="204" bestFit="1" customWidth="1"/>
    <col min="19" max="19" width="37.28515625" style="204" bestFit="1" customWidth="1"/>
    <col min="20" max="20" width="20.28515625" style="204" bestFit="1" customWidth="1"/>
    <col min="21" max="21" width="22.28515625" style="204" bestFit="1" customWidth="1"/>
    <col min="22" max="23" width="19.42578125" style="204" bestFit="1" customWidth="1"/>
    <col min="24" max="24" width="21.28515625" style="204" bestFit="1" customWidth="1"/>
    <col min="25" max="25" width="22.42578125" style="204" bestFit="1" customWidth="1"/>
    <col min="26" max="26" width="22.28515625" style="204" bestFit="1" customWidth="1"/>
    <col min="27" max="27" width="21" style="204" bestFit="1" customWidth="1"/>
    <col min="28" max="28" width="21.42578125" style="204" bestFit="1" customWidth="1"/>
    <col min="29" max="29" width="15.7109375" style="204" bestFit="1" customWidth="1"/>
    <col min="30" max="30" width="14.42578125" style="204" bestFit="1" customWidth="1"/>
    <col min="31" max="31" width="31" style="204" bestFit="1" customWidth="1"/>
    <col min="32" max="32" width="17.28515625" style="204" bestFit="1" customWidth="1"/>
    <col min="33" max="16384" width="9.140625" style="204"/>
  </cols>
  <sheetData>
    <row r="1" spans="1:32" x14ac:dyDescent="0.2">
      <c r="A1" s="204" t="s">
        <v>160</v>
      </c>
      <c r="B1" s="205" t="s">
        <v>161</v>
      </c>
      <c r="C1" s="205" t="s">
        <v>81</v>
      </c>
      <c r="D1" s="205" t="s">
        <v>82</v>
      </c>
      <c r="E1" s="205" t="s">
        <v>162</v>
      </c>
      <c r="F1" s="205" t="s">
        <v>163</v>
      </c>
      <c r="G1" s="205" t="s">
        <v>164</v>
      </c>
      <c r="H1" s="205" t="s">
        <v>165</v>
      </c>
      <c r="I1" s="205" t="s">
        <v>143</v>
      </c>
      <c r="J1" s="205" t="s">
        <v>144</v>
      </c>
      <c r="K1" s="205" t="s">
        <v>166</v>
      </c>
      <c r="L1" s="205" t="s">
        <v>167</v>
      </c>
      <c r="M1" s="205" t="s">
        <v>67</v>
      </c>
      <c r="N1" s="205" t="s">
        <v>66</v>
      </c>
      <c r="O1" s="205" t="s">
        <v>68</v>
      </c>
      <c r="P1" s="205" t="s">
        <v>85</v>
      </c>
      <c r="Q1" s="205" t="s">
        <v>158</v>
      </c>
      <c r="R1" s="205" t="s">
        <v>231</v>
      </c>
      <c r="S1" s="205" t="s">
        <v>154</v>
      </c>
      <c r="T1" s="205" t="s">
        <v>139</v>
      </c>
      <c r="U1" s="205" t="s">
        <v>132</v>
      </c>
      <c r="V1" s="205" t="s">
        <v>136</v>
      </c>
      <c r="W1" s="205" t="s">
        <v>140</v>
      </c>
      <c r="X1" s="205" t="s">
        <v>138</v>
      </c>
      <c r="Y1" s="205" t="s">
        <v>71</v>
      </c>
      <c r="Z1" s="205" t="s">
        <v>69</v>
      </c>
      <c r="AA1" s="205" t="s">
        <v>73</v>
      </c>
      <c r="AB1" s="205" t="s">
        <v>142</v>
      </c>
      <c r="AC1" s="205" t="s">
        <v>77</v>
      </c>
      <c r="AD1" s="205" t="s">
        <v>79</v>
      </c>
      <c r="AE1" s="205" t="s">
        <v>153</v>
      </c>
      <c r="AF1" s="205" t="s">
        <v>75</v>
      </c>
    </row>
    <row r="2" spans="1:32" hidden="1" x14ac:dyDescent="0.2">
      <c r="A2" s="205" t="s">
        <v>161</v>
      </c>
      <c r="B2" s="206">
        <v>1</v>
      </c>
      <c r="C2" s="206">
        <v>0.94620687157033645</v>
      </c>
      <c r="D2" s="206">
        <v>0.96777182113126281</v>
      </c>
      <c r="E2" s="206">
        <v>0.83256536151401661</v>
      </c>
      <c r="F2" s="206">
        <v>0.81097911862080185</v>
      </c>
      <c r="G2" s="206">
        <v>0.81757657501311698</v>
      </c>
      <c r="H2" s="206">
        <v>0.96392120470070197</v>
      </c>
      <c r="I2" s="206">
        <v>0.92407422422333663</v>
      </c>
      <c r="J2" s="206">
        <v>0.94495172792900828</v>
      </c>
      <c r="K2" s="206">
        <v>0.87732071626540076</v>
      </c>
      <c r="L2" s="206">
        <v>7.390529354825652E-2</v>
      </c>
      <c r="M2" s="206">
        <v>0.79657661687606751</v>
      </c>
      <c r="N2" s="206">
        <v>0.79854010498005201</v>
      </c>
      <c r="O2" s="206">
        <v>0.71295414607089791</v>
      </c>
      <c r="P2" s="206">
        <v>5.1215962125141208E-3</v>
      </c>
      <c r="Q2" s="206">
        <v>0.30512215686857369</v>
      </c>
      <c r="R2" s="206">
        <v>0.78437968417226378</v>
      </c>
      <c r="S2" s="206">
        <v>0.78536650205517022</v>
      </c>
      <c r="T2" s="206">
        <v>0.75788146194635631</v>
      </c>
      <c r="U2" s="206">
        <v>0.40394684306351036</v>
      </c>
      <c r="V2" s="206">
        <v>0.44043687969024331</v>
      </c>
      <c r="W2" s="206">
        <v>0.54757113856507011</v>
      </c>
      <c r="X2" s="206">
        <v>0.60748199206778686</v>
      </c>
      <c r="Y2" s="206">
        <v>0.66900760725394914</v>
      </c>
      <c r="Z2" s="206">
        <v>0.43717904875925095</v>
      </c>
      <c r="AA2" s="206">
        <v>0.62212155604303221</v>
      </c>
      <c r="AB2" s="206">
        <v>0.77488079804957966</v>
      </c>
      <c r="AC2" s="206">
        <v>0.83003056617238979</v>
      </c>
      <c r="AD2" s="206">
        <v>0.8514383659566731</v>
      </c>
      <c r="AE2" s="206">
        <v>5.7192722139668008E-2</v>
      </c>
      <c r="AF2" s="206">
        <v>0.87738752013097365</v>
      </c>
    </row>
    <row r="3" spans="1:32" hidden="1" x14ac:dyDescent="0.2">
      <c r="A3" s="205" t="s">
        <v>81</v>
      </c>
      <c r="B3" s="206">
        <v>0.94620687157033645</v>
      </c>
      <c r="C3" s="206">
        <v>1</v>
      </c>
      <c r="D3" s="206">
        <v>0.92624278432357354</v>
      </c>
      <c r="E3" s="206">
        <v>0.82309380622369621</v>
      </c>
      <c r="F3" s="206">
        <v>0.82987766712783673</v>
      </c>
      <c r="G3" s="206">
        <v>0.80695504276719709</v>
      </c>
      <c r="H3" s="206">
        <v>0.92903925144687427</v>
      </c>
      <c r="I3" s="206">
        <v>0.96356672337527194</v>
      </c>
      <c r="J3" s="206">
        <v>0.91603293842344147</v>
      </c>
      <c r="K3" s="206">
        <v>0.85770983615492302</v>
      </c>
      <c r="L3" s="206">
        <v>4.4286831256082945E-2</v>
      </c>
      <c r="M3" s="206">
        <v>0.79737470053275039</v>
      </c>
      <c r="N3" s="206">
        <v>0.79526671854418662</v>
      </c>
      <c r="O3" s="206">
        <v>0.70092892747123048</v>
      </c>
      <c r="P3" s="206">
        <v>-1.4434052088345561E-2</v>
      </c>
      <c r="Q3" s="206">
        <v>0.31999599381816834</v>
      </c>
      <c r="R3" s="206">
        <v>0.76837847548764271</v>
      </c>
      <c r="S3" s="206">
        <v>0.76970078151901511</v>
      </c>
      <c r="T3" s="206">
        <v>0.72412719134233317</v>
      </c>
      <c r="U3" s="206">
        <v>0.39773689907130205</v>
      </c>
      <c r="V3" s="206">
        <v>0.39372543284553074</v>
      </c>
      <c r="W3" s="206">
        <v>0.49208697333156121</v>
      </c>
      <c r="X3" s="206">
        <v>0.562617881814655</v>
      </c>
      <c r="Y3" s="206">
        <v>0.6654196589929724</v>
      </c>
      <c r="Z3" s="206">
        <v>0.44313845171704225</v>
      </c>
      <c r="AA3" s="206">
        <v>0.61106360650592306</v>
      </c>
      <c r="AB3" s="206">
        <v>0.7356509579729924</v>
      </c>
      <c r="AC3" s="206">
        <v>0.83352228254081984</v>
      </c>
      <c r="AD3" s="206">
        <v>0.84001277472539915</v>
      </c>
      <c r="AE3" s="206">
        <v>6.2622498812116784E-3</v>
      </c>
      <c r="AF3" s="206">
        <v>0.85752904469258173</v>
      </c>
    </row>
    <row r="4" spans="1:32" hidden="1" x14ac:dyDescent="0.2">
      <c r="A4" s="205" t="s">
        <v>82</v>
      </c>
      <c r="B4" s="206">
        <v>0.96777182113126281</v>
      </c>
      <c r="C4" s="206">
        <v>0.92624278432357354</v>
      </c>
      <c r="D4" s="206">
        <v>1</v>
      </c>
      <c r="E4" s="206">
        <v>0.79455409758273166</v>
      </c>
      <c r="F4" s="206">
        <v>0.77994380158282384</v>
      </c>
      <c r="G4" s="206">
        <v>0.81164769161604644</v>
      </c>
      <c r="H4" s="206">
        <v>0.9274836520754679</v>
      </c>
      <c r="I4" s="206">
        <v>0.89790202639559735</v>
      </c>
      <c r="J4" s="206">
        <v>0.96065574173294543</v>
      </c>
      <c r="K4" s="206">
        <v>0.83230137305192742</v>
      </c>
      <c r="L4" s="206">
        <v>5.978799466322985E-2</v>
      </c>
      <c r="M4" s="206">
        <v>0.77677525522587532</v>
      </c>
      <c r="N4" s="206">
        <v>0.76379440251900199</v>
      </c>
      <c r="O4" s="206">
        <v>0.70339824229718573</v>
      </c>
      <c r="P4" s="206">
        <v>-3.0755300092784273E-2</v>
      </c>
      <c r="Q4" s="206">
        <v>0.32332422580104392</v>
      </c>
      <c r="R4" s="206">
        <v>0.77715723575988294</v>
      </c>
      <c r="S4" s="206">
        <v>0.77926739482019047</v>
      </c>
      <c r="T4" s="206">
        <v>0.7556587777922843</v>
      </c>
      <c r="U4" s="206">
        <v>0.39815305847620341</v>
      </c>
      <c r="V4" s="206">
        <v>0.41397302903755973</v>
      </c>
      <c r="W4" s="206">
        <v>0.50536302494938079</v>
      </c>
      <c r="X4" s="206">
        <v>0.53627377260522902</v>
      </c>
      <c r="Y4" s="206">
        <v>0.64981764164827904</v>
      </c>
      <c r="Z4" s="206">
        <v>0.42039380664985881</v>
      </c>
      <c r="AA4" s="206">
        <v>0.56780934289382601</v>
      </c>
      <c r="AB4" s="206">
        <v>0.77036139053400576</v>
      </c>
      <c r="AC4" s="206">
        <v>0.81691071716015951</v>
      </c>
      <c r="AD4" s="206">
        <v>0.84765820388338931</v>
      </c>
      <c r="AE4" s="206">
        <v>4.7201393259414533E-2</v>
      </c>
      <c r="AF4" s="206">
        <v>0.83227389095054072</v>
      </c>
    </row>
    <row r="5" spans="1:32" hidden="1" x14ac:dyDescent="0.2">
      <c r="A5" s="205" t="s">
        <v>162</v>
      </c>
      <c r="B5" s="206">
        <v>0.83256536151401661</v>
      </c>
      <c r="C5" s="206">
        <v>0.82309380622369621</v>
      </c>
      <c r="D5" s="206">
        <v>0.79455409758273166</v>
      </c>
      <c r="E5" s="206">
        <v>1</v>
      </c>
      <c r="F5" s="206">
        <v>0.89898147293840569</v>
      </c>
      <c r="G5" s="206">
        <v>0.9256451679317993</v>
      </c>
      <c r="H5" s="206">
        <v>0.94997593198627261</v>
      </c>
      <c r="I5" s="206">
        <v>0.89661088330137839</v>
      </c>
      <c r="J5" s="206">
        <v>0.89677854832481363</v>
      </c>
      <c r="K5" s="206">
        <v>0.84309719052967236</v>
      </c>
      <c r="L5" s="206">
        <v>6.9732699637196083E-2</v>
      </c>
      <c r="M5" s="206">
        <v>0.70094812660994621</v>
      </c>
      <c r="N5" s="206">
        <v>0.725161452958207</v>
      </c>
      <c r="O5" s="206">
        <v>0.642015482628017</v>
      </c>
      <c r="P5" s="206">
        <v>1.3349245219339281E-3</v>
      </c>
      <c r="Q5" s="206">
        <v>0.24397960221803552</v>
      </c>
      <c r="R5" s="206">
        <v>0.75161739118866799</v>
      </c>
      <c r="S5" s="206">
        <v>0.75335108764771808</v>
      </c>
      <c r="T5" s="206">
        <v>0.69462897137811941</v>
      </c>
      <c r="U5" s="206">
        <v>0.40363109418417964</v>
      </c>
      <c r="V5" s="206">
        <v>0.45941339679443327</v>
      </c>
      <c r="W5" s="206">
        <v>0.51741951824371046</v>
      </c>
      <c r="X5" s="206">
        <v>0.59460859691395263</v>
      </c>
      <c r="Y5" s="206">
        <v>0.62422372481255206</v>
      </c>
      <c r="Z5" s="206">
        <v>0.41576074983758188</v>
      </c>
      <c r="AA5" s="206">
        <v>0.55213895082181763</v>
      </c>
      <c r="AB5" s="206">
        <v>0.71618363949296682</v>
      </c>
      <c r="AC5" s="206">
        <v>0.75877358739442702</v>
      </c>
      <c r="AD5" s="206">
        <v>0.77166474250921779</v>
      </c>
      <c r="AE5" s="206">
        <v>4.4477134158584126E-2</v>
      </c>
      <c r="AF5" s="206">
        <v>0.84315003997138427</v>
      </c>
    </row>
    <row r="6" spans="1:32" hidden="1" x14ac:dyDescent="0.2">
      <c r="A6" s="205" t="s">
        <v>163</v>
      </c>
      <c r="B6" s="206">
        <v>0.81097911862080185</v>
      </c>
      <c r="C6" s="206">
        <v>0.82987766712783673</v>
      </c>
      <c r="D6" s="206">
        <v>0.77994380158282384</v>
      </c>
      <c r="E6" s="206">
        <v>0.89898147293840569</v>
      </c>
      <c r="F6" s="206">
        <v>1</v>
      </c>
      <c r="G6" s="206">
        <v>0.88459307065435222</v>
      </c>
      <c r="H6" s="206">
        <v>0.88926073519529136</v>
      </c>
      <c r="I6" s="206">
        <v>0.94887508217993077</v>
      </c>
      <c r="J6" s="206">
        <v>0.86886249396579018</v>
      </c>
      <c r="K6" s="206">
        <v>0.79914563818354123</v>
      </c>
      <c r="L6" s="206">
        <v>4.9676725795508608E-2</v>
      </c>
      <c r="M6" s="206">
        <v>0.70106792075524882</v>
      </c>
      <c r="N6" s="206">
        <v>0.69741007158753798</v>
      </c>
      <c r="O6" s="206">
        <v>0.66752618335831915</v>
      </c>
      <c r="P6" s="206">
        <v>-1.4061720457476799E-2</v>
      </c>
      <c r="Q6" s="206">
        <v>0.32267288307338898</v>
      </c>
      <c r="R6" s="206">
        <v>0.74179011840191389</v>
      </c>
      <c r="S6" s="206">
        <v>0.74564207478978461</v>
      </c>
      <c r="T6" s="206">
        <v>0.63410821330074674</v>
      </c>
      <c r="U6" s="206">
        <v>0.38817301969002604</v>
      </c>
      <c r="V6" s="206">
        <v>0.41703725700900357</v>
      </c>
      <c r="W6" s="206">
        <v>0.45255788799296798</v>
      </c>
      <c r="X6" s="206">
        <v>0.55487862382414432</v>
      </c>
      <c r="Y6" s="206">
        <v>0.62926210923944004</v>
      </c>
      <c r="Z6" s="206">
        <v>0.42307384773375795</v>
      </c>
      <c r="AA6" s="206">
        <v>0.52052558533770499</v>
      </c>
      <c r="AB6" s="206">
        <v>0.68090054161956759</v>
      </c>
      <c r="AC6" s="206">
        <v>0.74611578906257381</v>
      </c>
      <c r="AD6" s="206">
        <v>0.75677981989569998</v>
      </c>
      <c r="AE6" s="206">
        <v>-1.0843852648149625E-2</v>
      </c>
      <c r="AF6" s="206">
        <v>0.7990512316388606</v>
      </c>
    </row>
    <row r="7" spans="1:32" hidden="1" x14ac:dyDescent="0.2">
      <c r="A7" s="205" t="s">
        <v>164</v>
      </c>
      <c r="B7" s="206">
        <v>0.81757657501311698</v>
      </c>
      <c r="C7" s="206">
        <v>0.80695504276719709</v>
      </c>
      <c r="D7" s="206">
        <v>0.81164769161604644</v>
      </c>
      <c r="E7" s="206">
        <v>0.9256451679317993</v>
      </c>
      <c r="F7" s="206">
        <v>0.88459307065435222</v>
      </c>
      <c r="G7" s="206">
        <v>1</v>
      </c>
      <c r="H7" s="206">
        <v>0.90579376171187853</v>
      </c>
      <c r="I7" s="206">
        <v>0.88058302712724013</v>
      </c>
      <c r="J7" s="206">
        <v>0.94195616785428304</v>
      </c>
      <c r="K7" s="206">
        <v>0.8119021075233479</v>
      </c>
      <c r="L7" s="206">
        <v>5.7318187426941683E-2</v>
      </c>
      <c r="M7" s="206">
        <v>0.68624984367522801</v>
      </c>
      <c r="N7" s="206">
        <v>0.68719737772791301</v>
      </c>
      <c r="O7" s="206">
        <v>0.62743161849227291</v>
      </c>
      <c r="P7" s="206">
        <v>-6.2156926046314252E-2</v>
      </c>
      <c r="Q7" s="206">
        <v>0.29755341228397925</v>
      </c>
      <c r="R7" s="206">
        <v>0.73608657921425702</v>
      </c>
      <c r="S7" s="206">
        <v>0.73674273920659183</v>
      </c>
      <c r="T7" s="206">
        <v>0.6915714272095268</v>
      </c>
      <c r="U7" s="206">
        <v>0.36022623285449845</v>
      </c>
      <c r="V7" s="206">
        <v>0.31924202844344979</v>
      </c>
      <c r="W7" s="206">
        <v>0.44245365763438421</v>
      </c>
      <c r="X7" s="206">
        <v>0.46818110352750369</v>
      </c>
      <c r="Y7" s="206">
        <v>0.63773179353878695</v>
      </c>
      <c r="Z7" s="206">
        <v>0.41533734313306681</v>
      </c>
      <c r="AA7" s="206">
        <v>0.53011582234048849</v>
      </c>
      <c r="AB7" s="206">
        <v>0.74030731743299971</v>
      </c>
      <c r="AC7" s="206">
        <v>0.79040823274488092</v>
      </c>
      <c r="AD7" s="206">
        <v>0.81201747608663499</v>
      </c>
      <c r="AE7" s="206">
        <v>8.7528982298467912E-3</v>
      </c>
      <c r="AF7" s="206">
        <v>0.8118664600602794</v>
      </c>
    </row>
    <row r="8" spans="1:32" hidden="1" x14ac:dyDescent="0.2">
      <c r="A8" s="205" t="s">
        <v>165</v>
      </c>
      <c r="B8" s="206">
        <v>0.96392120470070197</v>
      </c>
      <c r="C8" s="206">
        <v>0.92903925144687427</v>
      </c>
      <c r="D8" s="206">
        <v>0.9274836520754679</v>
      </c>
      <c r="E8" s="206">
        <v>0.94997593198627261</v>
      </c>
      <c r="F8" s="206">
        <v>0.88926073519529136</v>
      </c>
      <c r="G8" s="206">
        <v>0.90579376171187853</v>
      </c>
      <c r="H8" s="206">
        <v>1</v>
      </c>
      <c r="I8" s="206">
        <v>0.95188849177575618</v>
      </c>
      <c r="J8" s="206">
        <v>0.9637405220011418</v>
      </c>
      <c r="K8" s="206">
        <v>0.89981141382866014</v>
      </c>
      <c r="L8" s="206">
        <v>7.5180185803494143E-2</v>
      </c>
      <c r="M8" s="206">
        <v>0.78597582340018446</v>
      </c>
      <c r="N8" s="206">
        <v>0.79871854146342158</v>
      </c>
      <c r="O8" s="206">
        <v>0.71050668840310693</v>
      </c>
      <c r="P8" s="206">
        <v>3.5292269000202574E-3</v>
      </c>
      <c r="Q8" s="206">
        <v>0.28928204204494734</v>
      </c>
      <c r="R8" s="206">
        <v>0.80344772136430853</v>
      </c>
      <c r="S8" s="206">
        <v>0.80483724566323056</v>
      </c>
      <c r="T8" s="206">
        <v>0.76112150590880878</v>
      </c>
      <c r="U8" s="206">
        <v>0.42172282831035346</v>
      </c>
      <c r="V8" s="206">
        <v>0.46910317891755765</v>
      </c>
      <c r="W8" s="206">
        <v>0.55738383657638846</v>
      </c>
      <c r="X8" s="206">
        <v>0.62825661138935973</v>
      </c>
      <c r="Y8" s="206">
        <v>0.67717833689316875</v>
      </c>
      <c r="Z8" s="206">
        <v>0.44628916304795591</v>
      </c>
      <c r="AA8" s="206">
        <v>0.61610225358409232</v>
      </c>
      <c r="AB8" s="206">
        <v>0.78106434599903629</v>
      </c>
      <c r="AC8" s="206">
        <v>0.83262615590340094</v>
      </c>
      <c r="AD8" s="206">
        <v>0.85089141734028162</v>
      </c>
      <c r="AE8" s="206">
        <v>5.3620579342671199E-2</v>
      </c>
      <c r="AF8" s="206">
        <v>0.89987447678865451</v>
      </c>
    </row>
    <row r="9" spans="1:32" hidden="1" x14ac:dyDescent="0.2">
      <c r="A9" s="205" t="s">
        <v>143</v>
      </c>
      <c r="B9" s="206">
        <v>0.92407422422333663</v>
      </c>
      <c r="C9" s="206">
        <v>0.96356672337527194</v>
      </c>
      <c r="D9" s="206">
        <v>0.89790202639559735</v>
      </c>
      <c r="E9" s="206">
        <v>0.89661088330137839</v>
      </c>
      <c r="F9" s="206">
        <v>0.94887508217993077</v>
      </c>
      <c r="G9" s="206">
        <v>0.88058302712724013</v>
      </c>
      <c r="H9" s="206">
        <v>0.95188849177575618</v>
      </c>
      <c r="I9" s="206">
        <v>1</v>
      </c>
      <c r="J9" s="206">
        <v>0.9347517881526346</v>
      </c>
      <c r="K9" s="206">
        <v>0.86833520378345286</v>
      </c>
      <c r="L9" s="206">
        <v>4.8868864173969767E-2</v>
      </c>
      <c r="M9" s="206">
        <v>0.78718469176509032</v>
      </c>
      <c r="N9" s="206">
        <v>0.78423862164691749</v>
      </c>
      <c r="O9" s="206">
        <v>0.71654224280406864</v>
      </c>
      <c r="P9" s="206">
        <v>-1.4906828498526802E-2</v>
      </c>
      <c r="Q9" s="206">
        <v>0.33571747140208008</v>
      </c>
      <c r="R9" s="206">
        <v>0.79030180000218164</v>
      </c>
      <c r="S9" s="206">
        <v>0.79289643326969894</v>
      </c>
      <c r="T9" s="206">
        <v>0.71364650141261909</v>
      </c>
      <c r="U9" s="206">
        <v>0.41109806446269437</v>
      </c>
      <c r="V9" s="206">
        <v>0.42266556797082877</v>
      </c>
      <c r="W9" s="206">
        <v>0.49534048528706853</v>
      </c>
      <c r="X9" s="206">
        <v>0.58429317007471449</v>
      </c>
      <c r="Y9" s="206">
        <v>0.67811019523346927</v>
      </c>
      <c r="Z9" s="206">
        <v>0.453514295268024</v>
      </c>
      <c r="AA9" s="206">
        <v>0.59523266494872784</v>
      </c>
      <c r="AB9" s="206">
        <v>0.74259727721992042</v>
      </c>
      <c r="AC9" s="206">
        <v>0.82922987643803892</v>
      </c>
      <c r="AD9" s="206">
        <v>0.83801393237413513</v>
      </c>
      <c r="AE9" s="206">
        <v>-1.6555271150305931E-3</v>
      </c>
      <c r="AF9" s="206">
        <v>0.86818766623913934</v>
      </c>
    </row>
    <row r="10" spans="1:32" hidden="1" x14ac:dyDescent="0.2">
      <c r="A10" s="205" t="s">
        <v>144</v>
      </c>
      <c r="B10" s="206">
        <v>0.94495172792900828</v>
      </c>
      <c r="C10" s="206">
        <v>0.91603293842344147</v>
      </c>
      <c r="D10" s="206">
        <v>0.96065574173294543</v>
      </c>
      <c r="E10" s="206">
        <v>0.89677854832481363</v>
      </c>
      <c r="F10" s="206">
        <v>0.86886249396579018</v>
      </c>
      <c r="G10" s="206">
        <v>0.94195616785428304</v>
      </c>
      <c r="H10" s="206">
        <v>0.9637405220011418</v>
      </c>
      <c r="I10" s="206">
        <v>0.9347517881526346</v>
      </c>
      <c r="J10" s="206">
        <v>1</v>
      </c>
      <c r="K10" s="206">
        <v>0.86439271543613982</v>
      </c>
      <c r="L10" s="206">
        <v>6.1615687534246885E-2</v>
      </c>
      <c r="M10" s="206">
        <v>0.77273602578152678</v>
      </c>
      <c r="N10" s="206">
        <v>0.7657258618641678</v>
      </c>
      <c r="O10" s="206">
        <v>0.70259689810445591</v>
      </c>
      <c r="P10" s="206">
        <v>-4.7229936980164665E-2</v>
      </c>
      <c r="Q10" s="206">
        <v>0.32730545010425188</v>
      </c>
      <c r="R10" s="206">
        <v>0.79665121555980178</v>
      </c>
      <c r="S10" s="206">
        <v>0.79817600093179053</v>
      </c>
      <c r="T10" s="206">
        <v>0.76312965966490065</v>
      </c>
      <c r="U10" s="206">
        <v>0.40011173142547513</v>
      </c>
      <c r="V10" s="206">
        <v>0.38971760949100948</v>
      </c>
      <c r="W10" s="206">
        <v>0.5008264557940042</v>
      </c>
      <c r="X10" s="206">
        <v>0.53082477460828204</v>
      </c>
      <c r="Y10" s="206">
        <v>0.67669907928306494</v>
      </c>
      <c r="Z10" s="206">
        <v>0.43909792767955169</v>
      </c>
      <c r="AA10" s="206">
        <v>0.57839751631840608</v>
      </c>
      <c r="AB10" s="206">
        <v>0.7947521510728347</v>
      </c>
      <c r="AC10" s="206">
        <v>0.84532741291934665</v>
      </c>
      <c r="AD10" s="206">
        <v>0.87327383505885836</v>
      </c>
      <c r="AE10" s="206">
        <v>3.129047853167554E-2</v>
      </c>
      <c r="AF10" s="206">
        <v>0.86435997108963936</v>
      </c>
    </row>
    <row r="11" spans="1:32" hidden="1" x14ac:dyDescent="0.2">
      <c r="A11" s="205" t="s">
        <v>166</v>
      </c>
      <c r="B11" s="206">
        <v>0.87732071626540076</v>
      </c>
      <c r="C11" s="206">
        <v>0.85770983615492302</v>
      </c>
      <c r="D11" s="206">
        <v>0.83230137305192742</v>
      </c>
      <c r="E11" s="206">
        <v>0.84309719052967236</v>
      </c>
      <c r="F11" s="206">
        <v>0.79914563818354123</v>
      </c>
      <c r="G11" s="206">
        <v>0.8119021075233479</v>
      </c>
      <c r="H11" s="206">
        <v>0.89981141382866014</v>
      </c>
      <c r="I11" s="206">
        <v>0.86833520378345286</v>
      </c>
      <c r="J11" s="206">
        <v>0.86439271543613982</v>
      </c>
      <c r="K11" s="206">
        <v>1</v>
      </c>
      <c r="L11" s="206">
        <v>7.1209071217957123E-2</v>
      </c>
      <c r="M11" s="206">
        <v>0.80612713918436341</v>
      </c>
      <c r="N11" s="206">
        <v>0.83807136072724264</v>
      </c>
      <c r="O11" s="206">
        <v>0.65852136408767215</v>
      </c>
      <c r="P11" s="206">
        <v>1.4230489973933348E-2</v>
      </c>
      <c r="Q11" s="206">
        <v>0.22735624190057152</v>
      </c>
      <c r="R11" s="206">
        <v>0.70180691711486465</v>
      </c>
      <c r="S11" s="206">
        <v>0.70235821606681426</v>
      </c>
      <c r="T11" s="206">
        <v>0.71720797111066037</v>
      </c>
      <c r="U11" s="206">
        <v>0.38530860910315851</v>
      </c>
      <c r="V11" s="206">
        <v>0.43110506278478289</v>
      </c>
      <c r="W11" s="206">
        <v>0.53325690815612048</v>
      </c>
      <c r="X11" s="206">
        <v>0.63646444476064823</v>
      </c>
      <c r="Y11" s="206">
        <v>0.65801612496000017</v>
      </c>
      <c r="Z11" s="206">
        <v>0.44268530442987897</v>
      </c>
      <c r="AA11" s="206">
        <v>0.68973991654885869</v>
      </c>
      <c r="AB11" s="206">
        <v>0.75558679578676236</v>
      </c>
      <c r="AC11" s="206">
        <v>0.83118449691622731</v>
      </c>
      <c r="AD11" s="206">
        <v>0.82696537111775559</v>
      </c>
      <c r="AE11" s="206">
        <v>5.6425926088086054E-2</v>
      </c>
      <c r="AF11" s="206">
        <v>0.9999614764345498</v>
      </c>
    </row>
    <row r="12" spans="1:32" hidden="1" x14ac:dyDescent="0.2">
      <c r="A12" s="205" t="s">
        <v>167</v>
      </c>
      <c r="B12" s="206">
        <v>7.390529354825652E-2</v>
      </c>
      <c r="C12" s="206">
        <v>4.4286831256082945E-2</v>
      </c>
      <c r="D12" s="206">
        <v>5.978799466322985E-2</v>
      </c>
      <c r="E12" s="206">
        <v>6.9732699637196083E-2</v>
      </c>
      <c r="F12" s="206">
        <v>4.9676725795508608E-2</v>
      </c>
      <c r="G12" s="206">
        <v>5.7318187426941683E-2</v>
      </c>
      <c r="H12" s="206">
        <v>7.5180185803494143E-2</v>
      </c>
      <c r="I12" s="206">
        <v>4.8868864173969767E-2</v>
      </c>
      <c r="J12" s="206">
        <v>6.1615687534246885E-2</v>
      </c>
      <c r="K12" s="206">
        <v>7.1209071217957123E-2</v>
      </c>
      <c r="L12" s="206">
        <v>1</v>
      </c>
      <c r="M12" s="206">
        <v>2.79472355087832E-2</v>
      </c>
      <c r="N12" s="206">
        <v>2.9214830265204179E-2</v>
      </c>
      <c r="O12" s="206">
        <v>2.6692298008056618E-2</v>
      </c>
      <c r="P12" s="206">
        <v>-2.1367893891689502E-2</v>
      </c>
      <c r="Q12" s="206">
        <v>1.6068668739766947E-2</v>
      </c>
      <c r="R12" s="206">
        <v>0.11725680612207058</v>
      </c>
      <c r="S12" s="206">
        <v>0.12310859208492043</v>
      </c>
      <c r="T12" s="206">
        <v>2.8864838667858002E-2</v>
      </c>
      <c r="U12" s="206">
        <v>0.19915318122065381</v>
      </c>
      <c r="V12" s="206">
        <v>2.994325848138429E-2</v>
      </c>
      <c r="W12" s="206">
        <v>0.1071128875783809</v>
      </c>
      <c r="X12" s="206">
        <v>1.8463140184525509E-2</v>
      </c>
      <c r="Y12" s="206">
        <v>0.16663847681191879</v>
      </c>
      <c r="Z12" s="206">
        <v>0.15842108239042299</v>
      </c>
      <c r="AA12" s="206">
        <v>5.6269042587991362E-2</v>
      </c>
      <c r="AB12" s="206">
        <v>5.9723474595344543E-2</v>
      </c>
      <c r="AC12" s="206">
        <v>1.8306686945927752E-2</v>
      </c>
      <c r="AD12" s="206">
        <v>1.4366527080578303E-2</v>
      </c>
      <c r="AE12" s="206">
        <v>-2.6802028966894521E-2</v>
      </c>
      <c r="AF12" s="206">
        <v>7.9961610340266456E-2</v>
      </c>
    </row>
    <row r="13" spans="1:32" hidden="1" x14ac:dyDescent="0.2">
      <c r="A13" s="205" t="s">
        <v>67</v>
      </c>
      <c r="B13" s="206">
        <v>0.79657661687606751</v>
      </c>
      <c r="C13" s="206">
        <v>0.79737470053275039</v>
      </c>
      <c r="D13" s="206">
        <v>0.77677525522587532</v>
      </c>
      <c r="E13" s="206">
        <v>0.70094812660994621</v>
      </c>
      <c r="F13" s="206">
        <v>0.70106792075524882</v>
      </c>
      <c r="G13" s="206">
        <v>0.68624984367522801</v>
      </c>
      <c r="H13" s="206">
        <v>0.78597582340018446</v>
      </c>
      <c r="I13" s="206">
        <v>0.78718469176509032</v>
      </c>
      <c r="J13" s="206">
        <v>0.77273602578152678</v>
      </c>
      <c r="K13" s="206">
        <v>0.80612713918436341</v>
      </c>
      <c r="L13" s="206">
        <v>2.79472355087832E-2</v>
      </c>
      <c r="M13" s="206">
        <v>1</v>
      </c>
      <c r="N13" s="206">
        <v>0.91040354486896735</v>
      </c>
      <c r="O13" s="206">
        <v>0.57333499248853059</v>
      </c>
      <c r="P13" s="206">
        <v>1.2873203045251051E-2</v>
      </c>
      <c r="Q13" s="206">
        <v>0.27195854914526252</v>
      </c>
      <c r="R13" s="206">
        <v>0.5904512795504202</v>
      </c>
      <c r="S13" s="206">
        <v>0.59176328950561574</v>
      </c>
      <c r="T13" s="206">
        <v>0.68949236590727481</v>
      </c>
      <c r="U13" s="206">
        <v>0.28346050824769975</v>
      </c>
      <c r="V13" s="206">
        <v>0.32215645234059243</v>
      </c>
      <c r="W13" s="206">
        <v>0.41434055049339913</v>
      </c>
      <c r="X13" s="206">
        <v>0.52734053483013432</v>
      </c>
      <c r="Y13" s="206">
        <v>0.55918489937527505</v>
      </c>
      <c r="Z13" s="206">
        <v>0.35795835488579691</v>
      </c>
      <c r="AA13" s="206">
        <v>0.63081540038039041</v>
      </c>
      <c r="AB13" s="206">
        <v>0.65748933592513659</v>
      </c>
      <c r="AC13" s="206">
        <v>0.78792715719161366</v>
      </c>
      <c r="AD13" s="206">
        <v>0.76941948210683586</v>
      </c>
      <c r="AE13" s="206">
        <v>2.2674156727266529E-2</v>
      </c>
      <c r="AF13" s="206">
        <v>0.80583687141326221</v>
      </c>
    </row>
    <row r="14" spans="1:32" hidden="1" x14ac:dyDescent="0.2">
      <c r="A14" s="205" t="s">
        <v>66</v>
      </c>
      <c r="B14" s="206">
        <v>0.79854010498005201</v>
      </c>
      <c r="C14" s="206">
        <v>0.79526671854418662</v>
      </c>
      <c r="D14" s="206">
        <v>0.76379440251900199</v>
      </c>
      <c r="E14" s="206">
        <v>0.725161452958207</v>
      </c>
      <c r="F14" s="206">
        <v>0.69741007158753798</v>
      </c>
      <c r="G14" s="206">
        <v>0.68719737772791301</v>
      </c>
      <c r="H14" s="206">
        <v>0.79871854146342158</v>
      </c>
      <c r="I14" s="206">
        <v>0.78423862164691749</v>
      </c>
      <c r="J14" s="206">
        <v>0.7657258618641678</v>
      </c>
      <c r="K14" s="206">
        <v>0.83807136072724264</v>
      </c>
      <c r="L14" s="206">
        <v>2.9214830265204179E-2</v>
      </c>
      <c r="M14" s="206">
        <v>0.91040354486896735</v>
      </c>
      <c r="N14" s="206">
        <v>1</v>
      </c>
      <c r="O14" s="206">
        <v>0.63109674910265734</v>
      </c>
      <c r="P14" s="206">
        <v>-9.6650749312373555E-3</v>
      </c>
      <c r="Q14" s="206">
        <v>0.27119720926255664</v>
      </c>
      <c r="R14" s="206">
        <v>0.63000818929974156</v>
      </c>
      <c r="S14" s="206">
        <v>0.6313812120057849</v>
      </c>
      <c r="T14" s="206">
        <v>0.67447676538509005</v>
      </c>
      <c r="U14" s="206">
        <v>0.31320151409640534</v>
      </c>
      <c r="V14" s="206">
        <v>0.39089907363887744</v>
      </c>
      <c r="W14" s="206">
        <v>0.46636736764175213</v>
      </c>
      <c r="X14" s="206">
        <v>0.52670420179984889</v>
      </c>
      <c r="Y14" s="206">
        <v>0.5428366257743481</v>
      </c>
      <c r="Z14" s="206">
        <v>0.34978537390628373</v>
      </c>
      <c r="AA14" s="206">
        <v>0.58625862941859752</v>
      </c>
      <c r="AB14" s="206">
        <v>0.66972404399027463</v>
      </c>
      <c r="AC14" s="206">
        <v>0.75063514597070213</v>
      </c>
      <c r="AD14" s="206">
        <v>0.7680250500244834</v>
      </c>
      <c r="AE14" s="206">
        <v>7.5721147755186125E-2</v>
      </c>
      <c r="AF14" s="206">
        <v>0.83777099975961355</v>
      </c>
    </row>
    <row r="15" spans="1:32" hidden="1" x14ac:dyDescent="0.2">
      <c r="A15" s="205" t="s">
        <v>68</v>
      </c>
      <c r="B15" s="206">
        <v>0.71295414607089791</v>
      </c>
      <c r="C15" s="206">
        <v>0.70092892747123048</v>
      </c>
      <c r="D15" s="206">
        <v>0.70339824229718573</v>
      </c>
      <c r="E15" s="206">
        <v>0.642015482628017</v>
      </c>
      <c r="F15" s="206">
        <v>0.66752618335831915</v>
      </c>
      <c r="G15" s="206">
        <v>0.62743161849227291</v>
      </c>
      <c r="H15" s="206">
        <v>0.71050668840310693</v>
      </c>
      <c r="I15" s="206">
        <v>0.71654224280406864</v>
      </c>
      <c r="J15" s="206">
        <v>0.70259689810445591</v>
      </c>
      <c r="K15" s="206">
        <v>0.65852136408767215</v>
      </c>
      <c r="L15" s="206">
        <v>2.6692298008056618E-2</v>
      </c>
      <c r="M15" s="206">
        <v>0.57333499248853059</v>
      </c>
      <c r="N15" s="206">
        <v>0.63109674910265734</v>
      </c>
      <c r="O15" s="206">
        <v>1</v>
      </c>
      <c r="P15" s="206">
        <v>-0.17629768634530851</v>
      </c>
      <c r="Q15" s="206">
        <v>0.59859984931988264</v>
      </c>
      <c r="R15" s="206">
        <v>0.69901365908710378</v>
      </c>
      <c r="S15" s="206">
        <v>0.70675709443017554</v>
      </c>
      <c r="T15" s="206">
        <v>0.50749552085832106</v>
      </c>
      <c r="U15" s="206">
        <v>0.28657074522058884</v>
      </c>
      <c r="V15" s="206">
        <v>0.35792028327280245</v>
      </c>
      <c r="W15" s="206">
        <v>0.46674630021339331</v>
      </c>
      <c r="X15" s="206">
        <v>0.39715805863200843</v>
      </c>
      <c r="Y15" s="206">
        <v>0.4136012387740251</v>
      </c>
      <c r="Z15" s="206">
        <v>0.31397733339107858</v>
      </c>
      <c r="AA15" s="206">
        <v>0.3134341323997592</v>
      </c>
      <c r="AB15" s="206">
        <v>0.480697097900045</v>
      </c>
      <c r="AC15" s="206">
        <v>0.60189683525675819</v>
      </c>
      <c r="AD15" s="206">
        <v>0.75400480349808285</v>
      </c>
      <c r="AE15" s="206">
        <v>7.6795596868610344E-2</v>
      </c>
      <c r="AF15" s="206">
        <v>0.65831823393887967</v>
      </c>
    </row>
    <row r="16" spans="1:32" hidden="1" x14ac:dyDescent="0.2">
      <c r="A16" s="205" t="s">
        <v>85</v>
      </c>
      <c r="B16" s="206">
        <v>5.1215962125141208E-3</v>
      </c>
      <c r="C16" s="206">
        <v>-1.4434052088345561E-2</v>
      </c>
      <c r="D16" s="206">
        <v>-3.0755300092784273E-2</v>
      </c>
      <c r="E16" s="206">
        <v>1.3349245219339281E-3</v>
      </c>
      <c r="F16" s="206">
        <v>-1.4061720457476799E-2</v>
      </c>
      <c r="G16" s="206">
        <v>-6.2156926046314252E-2</v>
      </c>
      <c r="H16" s="206">
        <v>3.5292269000202574E-3</v>
      </c>
      <c r="I16" s="206">
        <v>-1.4906828498526802E-2</v>
      </c>
      <c r="J16" s="206">
        <v>-4.7229936980164665E-2</v>
      </c>
      <c r="K16" s="206">
        <v>1.4230489973933348E-2</v>
      </c>
      <c r="L16" s="206">
        <v>-2.1367893891689502E-2</v>
      </c>
      <c r="M16" s="206">
        <v>1.2873203045251051E-2</v>
      </c>
      <c r="N16" s="206">
        <v>-9.6650749312373555E-3</v>
      </c>
      <c r="O16" s="206">
        <v>-0.17629768634530851</v>
      </c>
      <c r="P16" s="206">
        <v>1</v>
      </c>
      <c r="Q16" s="206">
        <v>-0.30973357897769627</v>
      </c>
      <c r="R16" s="206">
        <v>4.5991508171226381E-2</v>
      </c>
      <c r="S16" s="206">
        <v>4.3775044245840784E-2</v>
      </c>
      <c r="T16" s="206">
        <v>5.0149069026944636E-4</v>
      </c>
      <c r="U16" s="206">
        <v>7.7536285896940439E-3</v>
      </c>
      <c r="V16" s="206">
        <v>0.17291361608729711</v>
      </c>
      <c r="W16" s="206">
        <v>0.10263631475749946</v>
      </c>
      <c r="X16" s="206">
        <v>0.32200354873958137</v>
      </c>
      <c r="Y16" s="206">
        <v>-3.1456422651037902E-2</v>
      </c>
      <c r="Z16" s="206">
        <v>-3.9890012388173288E-2</v>
      </c>
      <c r="AA16" s="206">
        <v>7.9686674131101337E-2</v>
      </c>
      <c r="AB16" s="206">
        <v>-1.649845602329365E-2</v>
      </c>
      <c r="AC16" s="206">
        <v>-0.12164138638270938</v>
      </c>
      <c r="AD16" s="206">
        <v>-0.15656833700663744</v>
      </c>
      <c r="AE16" s="206">
        <v>0.33204303516999945</v>
      </c>
      <c r="AF16" s="206">
        <v>1.4032989048488197E-2</v>
      </c>
    </row>
    <row r="17" spans="1:32" hidden="1" x14ac:dyDescent="0.2">
      <c r="A17" s="205" t="s">
        <v>158</v>
      </c>
      <c r="B17" s="206">
        <v>0.30512215686857369</v>
      </c>
      <c r="C17" s="206">
        <v>0.31999599381816834</v>
      </c>
      <c r="D17" s="206">
        <v>0.32332422580104392</v>
      </c>
      <c r="E17" s="206">
        <v>0.24397960221803552</v>
      </c>
      <c r="F17" s="206">
        <v>0.32267288307338898</v>
      </c>
      <c r="G17" s="206">
        <v>0.29755341228397925</v>
      </c>
      <c r="H17" s="206">
        <v>0.28928204204494734</v>
      </c>
      <c r="I17" s="206">
        <v>0.33571747140208008</v>
      </c>
      <c r="J17" s="206">
        <v>0.32730545010425188</v>
      </c>
      <c r="K17" s="206">
        <v>0.22735624190057152</v>
      </c>
      <c r="L17" s="206">
        <v>1.6068668739766947E-2</v>
      </c>
      <c r="M17" s="206">
        <v>0.27195854914526252</v>
      </c>
      <c r="N17" s="206">
        <v>0.27119720926255664</v>
      </c>
      <c r="O17" s="206">
        <v>0.59859984931988264</v>
      </c>
      <c r="P17" s="206">
        <v>-0.30973357897769627</v>
      </c>
      <c r="Q17" s="206">
        <v>1</v>
      </c>
      <c r="R17" s="206">
        <v>0.23865581025986682</v>
      </c>
      <c r="S17" s="206">
        <v>0.24505736162807479</v>
      </c>
      <c r="T17" s="206">
        <v>0.19195900116634126</v>
      </c>
      <c r="U17" s="206">
        <v>0.14570121557764801</v>
      </c>
      <c r="V17" s="206">
        <v>-3.1464963367663176E-2</v>
      </c>
      <c r="W17" s="206">
        <v>4.2571835170524201E-2</v>
      </c>
      <c r="X17" s="206">
        <v>-4.5614517515427909E-2</v>
      </c>
      <c r="Y17" s="206">
        <v>0.21097820147840643</v>
      </c>
      <c r="Z17" s="206">
        <v>0.23750558973848829</v>
      </c>
      <c r="AA17" s="206">
        <v>7.3897483321265042E-2</v>
      </c>
      <c r="AB17" s="206">
        <v>5.6194769472163841E-2</v>
      </c>
      <c r="AC17" s="206">
        <v>0.3702666525033213</v>
      </c>
      <c r="AD17" s="206">
        <v>0.42084626989486928</v>
      </c>
      <c r="AE17" s="206">
        <v>-0.11895895485456154</v>
      </c>
      <c r="AF17" s="206">
        <v>0.22734641714798257</v>
      </c>
    </row>
    <row r="18" spans="1:32" hidden="1" x14ac:dyDescent="0.2">
      <c r="A18" s="205" t="s">
        <v>231</v>
      </c>
      <c r="B18" s="206">
        <v>0.78437968417226378</v>
      </c>
      <c r="C18" s="206">
        <v>0.76837847548764271</v>
      </c>
      <c r="D18" s="206">
        <v>0.77715723575988294</v>
      </c>
      <c r="E18" s="206">
        <v>0.75161739118866799</v>
      </c>
      <c r="F18" s="206">
        <v>0.74179011840191389</v>
      </c>
      <c r="G18" s="206">
        <v>0.73608657921425702</v>
      </c>
      <c r="H18" s="206">
        <v>0.80344772136430853</v>
      </c>
      <c r="I18" s="206">
        <v>0.79030180000218164</v>
      </c>
      <c r="J18" s="206">
        <v>0.79665121555980178</v>
      </c>
      <c r="K18" s="206">
        <v>0.70180691711486465</v>
      </c>
      <c r="L18" s="206">
        <v>0.11725680612207058</v>
      </c>
      <c r="M18" s="206">
        <v>0.5904512795504202</v>
      </c>
      <c r="N18" s="206">
        <v>0.63000818929974156</v>
      </c>
      <c r="O18" s="206">
        <v>0.69901365908710378</v>
      </c>
      <c r="P18" s="206">
        <v>4.5991508171226381E-2</v>
      </c>
      <c r="Q18" s="206">
        <v>0.23865581025986682</v>
      </c>
      <c r="R18" s="206">
        <v>1</v>
      </c>
      <c r="S18" s="206">
        <v>0.99885522770904356</v>
      </c>
      <c r="T18" s="206">
        <v>0.552868319621591</v>
      </c>
      <c r="U18" s="206">
        <v>0.57757953312777355</v>
      </c>
      <c r="V18" s="206">
        <v>0.59768041187626553</v>
      </c>
      <c r="W18" s="206">
        <v>0.61506021340299277</v>
      </c>
      <c r="X18" s="206">
        <v>0.59196986054392864</v>
      </c>
      <c r="Y18" s="206">
        <v>0.53919327726732635</v>
      </c>
      <c r="Z18" s="206">
        <v>0.39649627530951159</v>
      </c>
      <c r="AA18" s="206">
        <v>0.40302434592409031</v>
      </c>
      <c r="AB18" s="206">
        <v>0.60228558725940518</v>
      </c>
      <c r="AC18" s="206">
        <v>0.53340006725532807</v>
      </c>
      <c r="AD18" s="206">
        <v>0.6450834890830347</v>
      </c>
      <c r="AE18" s="206">
        <v>0.10379721599711325</v>
      </c>
      <c r="AF18" s="206">
        <v>0.70237195430053456</v>
      </c>
    </row>
    <row r="19" spans="1:32" x14ac:dyDescent="0.2">
      <c r="A19" s="205" t="s">
        <v>154</v>
      </c>
      <c r="B19" s="206">
        <v>0.78536650205517022</v>
      </c>
      <c r="C19" s="206">
        <v>0.76970078151901511</v>
      </c>
      <c r="D19" s="206">
        <v>0.77926739482019047</v>
      </c>
      <c r="E19" s="206">
        <v>0.75335108764771808</v>
      </c>
      <c r="F19" s="206">
        <v>0.74564207478978461</v>
      </c>
      <c r="G19" s="206">
        <v>0.73674273920659183</v>
      </c>
      <c r="H19" s="206">
        <v>0.80483724566323056</v>
      </c>
      <c r="I19" s="206">
        <v>0.79289643326969894</v>
      </c>
      <c r="J19" s="206">
        <v>0.79817600093179053</v>
      </c>
      <c r="K19" s="206">
        <v>0.70235821606681426</v>
      </c>
      <c r="L19" s="206">
        <v>0.12310859208492043</v>
      </c>
      <c r="M19" s="206">
        <v>0.59176328950561574</v>
      </c>
      <c r="N19" s="206">
        <v>0.6313812120057849</v>
      </c>
      <c r="O19" s="206">
        <v>0.70675709443017554</v>
      </c>
      <c r="P19" s="206">
        <v>4.3775044245840784E-2</v>
      </c>
      <c r="Q19" s="206">
        <v>0.24505736162807479</v>
      </c>
      <c r="R19" s="206">
        <v>0.99885522770904356</v>
      </c>
      <c r="S19" s="206">
        <v>1</v>
      </c>
      <c r="T19" s="206">
        <v>0.55285869790852682</v>
      </c>
      <c r="U19" s="206">
        <v>0.57639607147969618</v>
      </c>
      <c r="V19" s="206">
        <v>0.5955687626191738</v>
      </c>
      <c r="W19" s="206">
        <v>0.60891614156092033</v>
      </c>
      <c r="X19" s="206">
        <v>0.58924458397327051</v>
      </c>
      <c r="Y19" s="206">
        <v>0.54159661783693558</v>
      </c>
      <c r="Z19" s="206">
        <v>0.3998822734920921</v>
      </c>
      <c r="AA19" s="206">
        <v>0.39785528655015878</v>
      </c>
      <c r="AB19" s="206">
        <v>0.60406098556366039</v>
      </c>
      <c r="AC19" s="206">
        <v>0.53478324848556202</v>
      </c>
      <c r="AD19" s="206">
        <v>0.64782849766668837</v>
      </c>
      <c r="AE19" s="206">
        <v>9.8887796126462535E-2</v>
      </c>
      <c r="AF19" s="206">
        <v>0.70297438170884241</v>
      </c>
    </row>
    <row r="20" spans="1:32" x14ac:dyDescent="0.2">
      <c r="A20" s="205" t="s">
        <v>139</v>
      </c>
      <c r="B20" s="206">
        <v>0.75788146194635631</v>
      </c>
      <c r="C20" s="206">
        <v>0.72412719134233317</v>
      </c>
      <c r="D20" s="206">
        <v>0.7556587777922843</v>
      </c>
      <c r="E20" s="206">
        <v>0.69462897137811941</v>
      </c>
      <c r="F20" s="206">
        <v>0.63410821330074674</v>
      </c>
      <c r="G20" s="206">
        <v>0.6915714272095268</v>
      </c>
      <c r="H20" s="206">
        <v>0.76112150590880878</v>
      </c>
      <c r="I20" s="206">
        <v>0.71364650141261909</v>
      </c>
      <c r="J20" s="206">
        <v>0.76312965966490065</v>
      </c>
      <c r="K20" s="206">
        <v>0.71720797111066037</v>
      </c>
      <c r="L20" s="206">
        <v>2.8864838667858002E-2</v>
      </c>
      <c r="M20" s="206">
        <v>0.68949236590727481</v>
      </c>
      <c r="N20" s="206">
        <v>0.67447676538509005</v>
      </c>
      <c r="O20" s="206">
        <v>0.50749552085832106</v>
      </c>
      <c r="P20" s="206">
        <v>5.0149069026944636E-4</v>
      </c>
      <c r="Q20" s="206">
        <v>0.19195900116634126</v>
      </c>
      <c r="R20" s="206">
        <v>0.552868319621591</v>
      </c>
      <c r="S20" s="206">
        <v>0.55285869790852682</v>
      </c>
      <c r="T20" s="206">
        <v>1</v>
      </c>
      <c r="U20" s="206">
        <v>0.23127781955368842</v>
      </c>
      <c r="V20" s="206">
        <v>0.26375091494990949</v>
      </c>
      <c r="W20" s="206">
        <v>0.43447945693012197</v>
      </c>
      <c r="X20" s="206">
        <v>0.37255270775766386</v>
      </c>
      <c r="Y20" s="206">
        <v>0.54543727438226675</v>
      </c>
      <c r="Z20" s="206">
        <v>0.30247723710444785</v>
      </c>
      <c r="AA20" s="206">
        <v>0.50061304088102598</v>
      </c>
      <c r="AB20" s="206">
        <v>0.75522375616609783</v>
      </c>
      <c r="AC20" s="206">
        <v>0.7668295454440186</v>
      </c>
      <c r="AD20" s="206">
        <v>0.71295677961937787</v>
      </c>
      <c r="AE20" s="206">
        <v>5.5366454651183603E-2</v>
      </c>
      <c r="AF20" s="206">
        <v>0.71698492332908315</v>
      </c>
    </row>
    <row r="21" spans="1:32" hidden="1" x14ac:dyDescent="0.2">
      <c r="A21" s="205" t="s">
        <v>132</v>
      </c>
      <c r="B21" s="206">
        <v>0.40394684306351036</v>
      </c>
      <c r="C21" s="206">
        <v>0.39773689907130205</v>
      </c>
      <c r="D21" s="206">
        <v>0.39815305847620341</v>
      </c>
      <c r="E21" s="206">
        <v>0.40363109418417964</v>
      </c>
      <c r="F21" s="206">
        <v>0.38817301969002604</v>
      </c>
      <c r="G21" s="206">
        <v>0.36022623285449845</v>
      </c>
      <c r="H21" s="206">
        <v>0.42172282831035346</v>
      </c>
      <c r="I21" s="206">
        <v>0.41109806446269437</v>
      </c>
      <c r="J21" s="206">
        <v>0.40011173142547513</v>
      </c>
      <c r="K21" s="206">
        <v>0.38530860910315851</v>
      </c>
      <c r="L21" s="206">
        <v>0.19915318122065381</v>
      </c>
      <c r="M21" s="206">
        <v>0.28346050824769975</v>
      </c>
      <c r="N21" s="206">
        <v>0.31320151409640534</v>
      </c>
      <c r="O21" s="206">
        <v>0.28657074522058884</v>
      </c>
      <c r="P21" s="206">
        <v>7.7536285896940439E-3</v>
      </c>
      <c r="Q21" s="206">
        <v>0.14570121557764801</v>
      </c>
      <c r="R21" s="206">
        <v>0.57757953312777355</v>
      </c>
      <c r="S21" s="206">
        <v>0.57639607147969618</v>
      </c>
      <c r="T21" s="206">
        <v>0.23127781955368842</v>
      </c>
      <c r="U21" s="206">
        <v>1</v>
      </c>
      <c r="V21" s="206">
        <v>0.50757613116181133</v>
      </c>
      <c r="W21" s="206">
        <v>0.43828526104814675</v>
      </c>
      <c r="X21" s="206">
        <v>0.34669226986465562</v>
      </c>
      <c r="Y21" s="206">
        <v>0.60091838406991682</v>
      </c>
      <c r="Z21" s="206">
        <v>0.67035363044585849</v>
      </c>
      <c r="AA21" s="206">
        <v>0.24595328519866322</v>
      </c>
      <c r="AB21" s="206">
        <v>0.24063283979127856</v>
      </c>
      <c r="AC21" s="206">
        <v>0.23025735166416081</v>
      </c>
      <c r="AD21" s="206">
        <v>0.24179182375177</v>
      </c>
      <c r="AE21" s="206">
        <v>2.3172426479888847E-2</v>
      </c>
      <c r="AF21" s="206">
        <v>0.38680484748400401</v>
      </c>
    </row>
    <row r="22" spans="1:32" x14ac:dyDescent="0.2">
      <c r="A22" s="205" t="s">
        <v>136</v>
      </c>
      <c r="B22" s="206">
        <v>0.44043687969024331</v>
      </c>
      <c r="C22" s="206">
        <v>0.39372543284553074</v>
      </c>
      <c r="D22" s="206">
        <v>0.41397302903755973</v>
      </c>
      <c r="E22" s="206">
        <v>0.45941339679443327</v>
      </c>
      <c r="F22" s="206">
        <v>0.41703725700900357</v>
      </c>
      <c r="G22" s="206">
        <v>0.31924202844344979</v>
      </c>
      <c r="H22" s="206">
        <v>0.46910317891755765</v>
      </c>
      <c r="I22" s="206">
        <v>0.42266556797082877</v>
      </c>
      <c r="J22" s="206">
        <v>0.38971760949100948</v>
      </c>
      <c r="K22" s="206">
        <v>0.43110506278478289</v>
      </c>
      <c r="L22" s="206">
        <v>2.994325848138429E-2</v>
      </c>
      <c r="M22" s="206">
        <v>0.32215645234059243</v>
      </c>
      <c r="N22" s="206">
        <v>0.39089907363887744</v>
      </c>
      <c r="O22" s="206">
        <v>0.35792028327280245</v>
      </c>
      <c r="P22" s="206">
        <v>0.17291361608729711</v>
      </c>
      <c r="Q22" s="206">
        <v>-3.1464963367663176E-2</v>
      </c>
      <c r="R22" s="206">
        <v>0.59768041187626553</v>
      </c>
      <c r="S22" s="206">
        <v>0.5955687626191738</v>
      </c>
      <c r="T22" s="206">
        <v>0.26375091494990949</v>
      </c>
      <c r="U22" s="206">
        <v>0.50757613116181133</v>
      </c>
      <c r="V22" s="206">
        <v>1</v>
      </c>
      <c r="W22" s="206">
        <v>0.65787524448583945</v>
      </c>
      <c r="X22" s="206">
        <v>0.65103791899415098</v>
      </c>
      <c r="Y22" s="206">
        <v>0.23432007759691731</v>
      </c>
      <c r="Z22" s="206">
        <v>0.17638571721432003</v>
      </c>
      <c r="AA22" s="206">
        <v>0.20846513261267446</v>
      </c>
      <c r="AB22" s="206">
        <v>0.29998120440552889</v>
      </c>
      <c r="AC22" s="206">
        <v>0.18187191224503035</v>
      </c>
      <c r="AD22" s="206">
        <v>0.23726237974693398</v>
      </c>
      <c r="AE22" s="206">
        <v>0.21181903745472405</v>
      </c>
      <c r="AF22" s="206">
        <v>0.43108180822575815</v>
      </c>
    </row>
    <row r="23" spans="1:32" x14ac:dyDescent="0.2">
      <c r="A23" s="205" t="s">
        <v>140</v>
      </c>
      <c r="B23" s="206">
        <v>0.54757113856507011</v>
      </c>
      <c r="C23" s="206">
        <v>0.49208697333156121</v>
      </c>
      <c r="D23" s="206">
        <v>0.50536302494938079</v>
      </c>
      <c r="E23" s="206">
        <v>0.51741951824371046</v>
      </c>
      <c r="F23" s="206">
        <v>0.45255788799296798</v>
      </c>
      <c r="G23" s="206">
        <v>0.44245365763438421</v>
      </c>
      <c r="H23" s="206">
        <v>0.55738383657638846</v>
      </c>
      <c r="I23" s="206">
        <v>0.49534048528706853</v>
      </c>
      <c r="J23" s="206">
        <v>0.5008264557940042</v>
      </c>
      <c r="K23" s="206">
        <v>0.53325690815612048</v>
      </c>
      <c r="L23" s="206">
        <v>0.1071128875783809</v>
      </c>
      <c r="M23" s="206">
        <v>0.41434055049339913</v>
      </c>
      <c r="N23" s="206">
        <v>0.46636736764175213</v>
      </c>
      <c r="O23" s="206">
        <v>0.46674630021339331</v>
      </c>
      <c r="P23" s="206">
        <v>0.10263631475749946</v>
      </c>
      <c r="Q23" s="206">
        <v>4.2571835170524201E-2</v>
      </c>
      <c r="R23" s="206">
        <v>0.61506021340299277</v>
      </c>
      <c r="S23" s="206">
        <v>0.60891614156092033</v>
      </c>
      <c r="T23" s="206">
        <v>0.43447945693012197</v>
      </c>
      <c r="U23" s="206">
        <v>0.43828526104814675</v>
      </c>
      <c r="V23" s="206">
        <v>0.65787524448583945</v>
      </c>
      <c r="W23" s="206">
        <v>1</v>
      </c>
      <c r="X23" s="206">
        <v>0.54242288802998939</v>
      </c>
      <c r="Y23" s="206">
        <v>0.38301568689958482</v>
      </c>
      <c r="Z23" s="206">
        <v>0.24465546485886822</v>
      </c>
      <c r="AA23" s="206">
        <v>0.40006174696379576</v>
      </c>
      <c r="AB23" s="206">
        <v>0.47394673329328219</v>
      </c>
      <c r="AC23" s="206">
        <v>0.34884886291855061</v>
      </c>
      <c r="AD23" s="206">
        <v>0.46569535415844904</v>
      </c>
      <c r="AE23" s="206">
        <v>0.35708886255328576</v>
      </c>
      <c r="AF23" s="206">
        <v>0.53384479197647694</v>
      </c>
    </row>
    <row r="24" spans="1:32" x14ac:dyDescent="0.2">
      <c r="A24" s="205" t="s">
        <v>138</v>
      </c>
      <c r="B24" s="206">
        <v>0.60748199206778686</v>
      </c>
      <c r="C24" s="206">
        <v>0.562617881814655</v>
      </c>
      <c r="D24" s="206">
        <v>0.53627377260522902</v>
      </c>
      <c r="E24" s="206">
        <v>0.59460859691395263</v>
      </c>
      <c r="F24" s="206">
        <v>0.55487862382414432</v>
      </c>
      <c r="G24" s="206">
        <v>0.46818110352750369</v>
      </c>
      <c r="H24" s="206">
        <v>0.62825661138935973</v>
      </c>
      <c r="I24" s="206">
        <v>0.58429317007471449</v>
      </c>
      <c r="J24" s="206">
        <v>0.53082477460828204</v>
      </c>
      <c r="K24" s="206">
        <v>0.63646444476064823</v>
      </c>
      <c r="L24" s="206">
        <v>1.8463140184525509E-2</v>
      </c>
      <c r="M24" s="206">
        <v>0.52734053483013432</v>
      </c>
      <c r="N24" s="206">
        <v>0.52670420179984889</v>
      </c>
      <c r="O24" s="206">
        <v>0.39715805863200843</v>
      </c>
      <c r="P24" s="206">
        <v>0.32200354873958137</v>
      </c>
      <c r="Q24" s="206">
        <v>-4.5614517515427909E-2</v>
      </c>
      <c r="R24" s="206">
        <v>0.59196986054392864</v>
      </c>
      <c r="S24" s="206">
        <v>0.58924458397327051</v>
      </c>
      <c r="T24" s="206">
        <v>0.37255270775766386</v>
      </c>
      <c r="U24" s="206">
        <v>0.34669226986465562</v>
      </c>
      <c r="V24" s="206">
        <v>0.65103791899415098</v>
      </c>
      <c r="W24" s="206">
        <v>0.54242288802998939</v>
      </c>
      <c r="X24" s="206">
        <v>1</v>
      </c>
      <c r="Y24" s="206">
        <v>0.36221863468751497</v>
      </c>
      <c r="Z24" s="206">
        <v>0.27026512931870533</v>
      </c>
      <c r="AA24" s="206">
        <v>0.55048820783327179</v>
      </c>
      <c r="AB24" s="206">
        <v>0.40096289163623822</v>
      </c>
      <c r="AC24" s="206">
        <v>0.35541399389014311</v>
      </c>
      <c r="AD24" s="206">
        <v>0.36749162921117301</v>
      </c>
      <c r="AE24" s="206">
        <v>0.19838423258011309</v>
      </c>
      <c r="AF24" s="206">
        <v>0.63620357011547857</v>
      </c>
    </row>
    <row r="25" spans="1:32" hidden="1" x14ac:dyDescent="0.2">
      <c r="A25" s="205" t="s">
        <v>71</v>
      </c>
      <c r="B25" s="206">
        <v>0.66900760725394914</v>
      </c>
      <c r="C25" s="206">
        <v>0.6654196589929724</v>
      </c>
      <c r="D25" s="206">
        <v>0.64981764164827904</v>
      </c>
      <c r="E25" s="206">
        <v>0.62422372481255206</v>
      </c>
      <c r="F25" s="206">
        <v>0.62926210923944004</v>
      </c>
      <c r="G25" s="206">
        <v>0.63773179353878695</v>
      </c>
      <c r="H25" s="206">
        <v>0.67717833689316875</v>
      </c>
      <c r="I25" s="206">
        <v>0.67811019523346927</v>
      </c>
      <c r="J25" s="206">
        <v>0.67669907928306494</v>
      </c>
      <c r="K25" s="206">
        <v>0.65801612496000017</v>
      </c>
      <c r="L25" s="206">
        <v>0.16663847681191879</v>
      </c>
      <c r="M25" s="206">
        <v>0.55918489937527505</v>
      </c>
      <c r="N25" s="206">
        <v>0.5428366257743481</v>
      </c>
      <c r="O25" s="206">
        <v>0.4136012387740251</v>
      </c>
      <c r="P25" s="206">
        <v>-3.1456422651037902E-2</v>
      </c>
      <c r="Q25" s="206">
        <v>0.21097820147840643</v>
      </c>
      <c r="R25" s="206">
        <v>0.53919327726732635</v>
      </c>
      <c r="S25" s="206">
        <v>0.54159661783693558</v>
      </c>
      <c r="T25" s="206">
        <v>0.54543727438226675</v>
      </c>
      <c r="U25" s="206">
        <v>0.60091838406991682</v>
      </c>
      <c r="V25" s="206">
        <v>0.23432007759691731</v>
      </c>
      <c r="W25" s="206">
        <v>0.38301568689958482</v>
      </c>
      <c r="X25" s="206">
        <v>0.36221863468751497</v>
      </c>
      <c r="Y25" s="206">
        <v>1</v>
      </c>
      <c r="Z25" s="206">
        <v>0.89139164297617912</v>
      </c>
      <c r="AA25" s="206">
        <v>0.51820489262133751</v>
      </c>
      <c r="AB25" s="206">
        <v>0.63737725878043183</v>
      </c>
      <c r="AC25" s="206">
        <v>0.63997066214213205</v>
      </c>
      <c r="AD25" s="206">
        <v>0.62401773106983571</v>
      </c>
      <c r="AE25" s="206">
        <v>-4.0166097749341392E-2</v>
      </c>
      <c r="AF25" s="206">
        <v>0.65904484385558137</v>
      </c>
    </row>
    <row r="26" spans="1:32" hidden="1" x14ac:dyDescent="0.2">
      <c r="A26" s="205" t="s">
        <v>69</v>
      </c>
      <c r="B26" s="206">
        <v>0.43717904875925095</v>
      </c>
      <c r="C26" s="206">
        <v>0.44313845171704225</v>
      </c>
      <c r="D26" s="206">
        <v>0.42039380664985881</v>
      </c>
      <c r="E26" s="206">
        <v>0.41576074983758188</v>
      </c>
      <c r="F26" s="206">
        <v>0.42307384773375795</v>
      </c>
      <c r="G26" s="206">
        <v>0.41533734313306681</v>
      </c>
      <c r="H26" s="206">
        <v>0.44628916304795591</v>
      </c>
      <c r="I26" s="206">
        <v>0.453514295268024</v>
      </c>
      <c r="J26" s="206">
        <v>0.43909792767955169</v>
      </c>
      <c r="K26" s="206">
        <v>0.44268530442987897</v>
      </c>
      <c r="L26" s="206">
        <v>0.15842108239042299</v>
      </c>
      <c r="M26" s="206">
        <v>0.35795835488579691</v>
      </c>
      <c r="N26" s="206">
        <v>0.34978537390628373</v>
      </c>
      <c r="O26" s="206">
        <v>0.31397733339107858</v>
      </c>
      <c r="P26" s="206">
        <v>-3.9890012388173288E-2</v>
      </c>
      <c r="Q26" s="206">
        <v>0.23750558973848829</v>
      </c>
      <c r="R26" s="206">
        <v>0.39649627530951159</v>
      </c>
      <c r="S26" s="206">
        <v>0.3998822734920921</v>
      </c>
      <c r="T26" s="206">
        <v>0.30247723710444785</v>
      </c>
      <c r="U26" s="206">
        <v>0.67035363044585849</v>
      </c>
      <c r="V26" s="206">
        <v>0.17638571721432003</v>
      </c>
      <c r="W26" s="206">
        <v>0.24465546485886822</v>
      </c>
      <c r="X26" s="206">
        <v>0.27026512931870533</v>
      </c>
      <c r="Y26" s="206">
        <v>0.89139164297617912</v>
      </c>
      <c r="Z26" s="206">
        <v>1</v>
      </c>
      <c r="AA26" s="206">
        <v>0.36162543784404749</v>
      </c>
      <c r="AB26" s="206">
        <v>0.31805330454834713</v>
      </c>
      <c r="AC26" s="206">
        <v>0.39772578975997852</v>
      </c>
      <c r="AD26" s="206">
        <v>0.38323737716264605</v>
      </c>
      <c r="AE26" s="206">
        <v>-3.4381434788162725E-2</v>
      </c>
      <c r="AF26" s="206">
        <v>0.44378493975259248</v>
      </c>
    </row>
    <row r="27" spans="1:32" hidden="1" x14ac:dyDescent="0.2">
      <c r="A27" s="205" t="s">
        <v>73</v>
      </c>
      <c r="B27" s="206">
        <v>0.62212155604303221</v>
      </c>
      <c r="C27" s="206">
        <v>0.61106360650592306</v>
      </c>
      <c r="D27" s="206">
        <v>0.56780934289382601</v>
      </c>
      <c r="E27" s="206">
        <v>0.55213895082181763</v>
      </c>
      <c r="F27" s="206">
        <v>0.52052558533770499</v>
      </c>
      <c r="G27" s="206">
        <v>0.53011582234048849</v>
      </c>
      <c r="H27" s="206">
        <v>0.61610225358409232</v>
      </c>
      <c r="I27" s="206">
        <v>0.59523266494872784</v>
      </c>
      <c r="J27" s="206">
        <v>0.57839751631840608</v>
      </c>
      <c r="K27" s="206">
        <v>0.68973991654885869</v>
      </c>
      <c r="L27" s="206">
        <v>5.6269042587991362E-2</v>
      </c>
      <c r="M27" s="206">
        <v>0.63081540038039041</v>
      </c>
      <c r="N27" s="206">
        <v>0.58625862941859752</v>
      </c>
      <c r="O27" s="206">
        <v>0.3134341323997592</v>
      </c>
      <c r="P27" s="206">
        <v>7.9686674131101337E-2</v>
      </c>
      <c r="Q27" s="206">
        <v>7.3897483321265042E-2</v>
      </c>
      <c r="R27" s="206">
        <v>0.40302434592409031</v>
      </c>
      <c r="S27" s="206">
        <v>0.39785528655015878</v>
      </c>
      <c r="T27" s="206">
        <v>0.50061304088102598</v>
      </c>
      <c r="U27" s="206">
        <v>0.24595328519866322</v>
      </c>
      <c r="V27" s="206">
        <v>0.20846513261267446</v>
      </c>
      <c r="W27" s="206">
        <v>0.40006174696379576</v>
      </c>
      <c r="X27" s="206">
        <v>0.55048820783327179</v>
      </c>
      <c r="Y27" s="206">
        <v>0.51820489262133751</v>
      </c>
      <c r="Z27" s="206">
        <v>0.36162543784404749</v>
      </c>
      <c r="AA27" s="206">
        <v>1</v>
      </c>
      <c r="AB27" s="206">
        <v>0.54639111920376238</v>
      </c>
      <c r="AC27" s="206">
        <v>0.64629282527569376</v>
      </c>
      <c r="AD27" s="206">
        <v>0.55196035187030079</v>
      </c>
      <c r="AE27" s="206">
        <v>2.3579871740582806E-2</v>
      </c>
      <c r="AF27" s="206">
        <v>0.68977629369648819</v>
      </c>
    </row>
    <row r="28" spans="1:32" hidden="1" x14ac:dyDescent="0.2">
      <c r="A28" s="205" t="s">
        <v>142</v>
      </c>
      <c r="B28" s="206">
        <v>0.77488079804957966</v>
      </c>
      <c r="C28" s="206">
        <v>0.7356509579729924</v>
      </c>
      <c r="D28" s="206">
        <v>0.77036139053400576</v>
      </c>
      <c r="E28" s="206">
        <v>0.71618363949296682</v>
      </c>
      <c r="F28" s="206">
        <v>0.68090054161956759</v>
      </c>
      <c r="G28" s="206">
        <v>0.74030731743299971</v>
      </c>
      <c r="H28" s="206">
        <v>0.78106434599903629</v>
      </c>
      <c r="I28" s="206">
        <v>0.74259727721992042</v>
      </c>
      <c r="J28" s="206">
        <v>0.7947521510728347</v>
      </c>
      <c r="K28" s="206">
        <v>0.75558679578676236</v>
      </c>
      <c r="L28" s="206">
        <v>5.9723474595344543E-2</v>
      </c>
      <c r="M28" s="206">
        <v>0.65748933592513659</v>
      </c>
      <c r="N28" s="206">
        <v>0.66972404399027463</v>
      </c>
      <c r="O28" s="206">
        <v>0.480697097900045</v>
      </c>
      <c r="P28" s="206">
        <v>-1.649845602329365E-2</v>
      </c>
      <c r="Q28" s="206">
        <v>5.6194769472163841E-2</v>
      </c>
      <c r="R28" s="206">
        <v>0.60228558725940518</v>
      </c>
      <c r="S28" s="206">
        <v>0.60406098556366039</v>
      </c>
      <c r="T28" s="206">
        <v>0.75522375616609783</v>
      </c>
      <c r="U28" s="206">
        <v>0.24063283979127856</v>
      </c>
      <c r="V28" s="206">
        <v>0.29998120440552889</v>
      </c>
      <c r="W28" s="206">
        <v>0.47394673329328219</v>
      </c>
      <c r="X28" s="206">
        <v>0.40096289163623822</v>
      </c>
      <c r="Y28" s="206">
        <v>0.63737725878043183</v>
      </c>
      <c r="Z28" s="206">
        <v>0.31805330454834713</v>
      </c>
      <c r="AA28" s="206">
        <v>0.54639111920376238</v>
      </c>
      <c r="AB28" s="206">
        <v>1</v>
      </c>
      <c r="AC28" s="206">
        <v>0.78151171591316559</v>
      </c>
      <c r="AD28" s="206">
        <v>0.79110147455329383</v>
      </c>
      <c r="AE28" s="206">
        <v>4.7880755322370613E-2</v>
      </c>
      <c r="AF28" s="206">
        <v>0.75560977312063171</v>
      </c>
    </row>
    <row r="29" spans="1:32" hidden="1" x14ac:dyDescent="0.2">
      <c r="A29" s="205" t="s">
        <v>77</v>
      </c>
      <c r="B29" s="206">
        <v>0.83003056617238979</v>
      </c>
      <c r="C29" s="206">
        <v>0.83352228254081984</v>
      </c>
      <c r="D29" s="206">
        <v>0.81691071716015951</v>
      </c>
      <c r="E29" s="206">
        <v>0.75877358739442702</v>
      </c>
      <c r="F29" s="206">
        <v>0.74611578906257381</v>
      </c>
      <c r="G29" s="206">
        <v>0.79040823274488092</v>
      </c>
      <c r="H29" s="206">
        <v>0.83262615590340094</v>
      </c>
      <c r="I29" s="206">
        <v>0.82922987643803892</v>
      </c>
      <c r="J29" s="206">
        <v>0.84532741291934665</v>
      </c>
      <c r="K29" s="206">
        <v>0.83118449691622731</v>
      </c>
      <c r="L29" s="206">
        <v>1.8306686945927752E-2</v>
      </c>
      <c r="M29" s="206">
        <v>0.78792715719161366</v>
      </c>
      <c r="N29" s="206">
        <v>0.75063514597070213</v>
      </c>
      <c r="O29" s="206">
        <v>0.60189683525675819</v>
      </c>
      <c r="P29" s="206">
        <v>-0.12164138638270938</v>
      </c>
      <c r="Q29" s="206">
        <v>0.3702666525033213</v>
      </c>
      <c r="R29" s="206">
        <v>0.53340006725532807</v>
      </c>
      <c r="S29" s="206">
        <v>0.53478324848556202</v>
      </c>
      <c r="T29" s="206">
        <v>0.7668295454440186</v>
      </c>
      <c r="U29" s="206">
        <v>0.23025735166416081</v>
      </c>
      <c r="V29" s="206">
        <v>0.18187191224503035</v>
      </c>
      <c r="W29" s="206">
        <v>0.34884886291855061</v>
      </c>
      <c r="X29" s="206">
        <v>0.35541399389014311</v>
      </c>
      <c r="Y29" s="206">
        <v>0.63997066214213205</v>
      </c>
      <c r="Z29" s="206">
        <v>0.39772578975997852</v>
      </c>
      <c r="AA29" s="206">
        <v>0.64629282527569376</v>
      </c>
      <c r="AB29" s="206">
        <v>0.78151171591316559</v>
      </c>
      <c r="AC29" s="206">
        <v>1</v>
      </c>
      <c r="AD29" s="206">
        <v>0.9169357441810656</v>
      </c>
      <c r="AE29" s="206">
        <v>-5.8951776762552519E-2</v>
      </c>
      <c r="AF29" s="206">
        <v>0.83079272617401401</v>
      </c>
    </row>
    <row r="30" spans="1:32" hidden="1" x14ac:dyDescent="0.2">
      <c r="A30" s="205" t="s">
        <v>79</v>
      </c>
      <c r="B30" s="206">
        <v>0.8514383659566731</v>
      </c>
      <c r="C30" s="206">
        <v>0.84001277472539915</v>
      </c>
      <c r="D30" s="206">
        <v>0.84765820388338931</v>
      </c>
      <c r="E30" s="206">
        <v>0.77166474250921779</v>
      </c>
      <c r="F30" s="206">
        <v>0.75677981989569998</v>
      </c>
      <c r="G30" s="206">
        <v>0.81201747608663499</v>
      </c>
      <c r="H30" s="206">
        <v>0.85089141734028162</v>
      </c>
      <c r="I30" s="206">
        <v>0.83801393237413513</v>
      </c>
      <c r="J30" s="206">
        <v>0.87327383505885836</v>
      </c>
      <c r="K30" s="206">
        <v>0.82696537111775559</v>
      </c>
      <c r="L30" s="206">
        <v>1.4366527080578303E-2</v>
      </c>
      <c r="M30" s="206">
        <v>0.76941948210683586</v>
      </c>
      <c r="N30" s="206">
        <v>0.7680250500244834</v>
      </c>
      <c r="O30" s="206">
        <v>0.75400480349808285</v>
      </c>
      <c r="P30" s="206">
        <v>-0.15656833700663744</v>
      </c>
      <c r="Q30" s="206">
        <v>0.42084626989486928</v>
      </c>
      <c r="R30" s="206">
        <v>0.6450834890830347</v>
      </c>
      <c r="S30" s="206">
        <v>0.64782849766668837</v>
      </c>
      <c r="T30" s="206">
        <v>0.71295677961937787</v>
      </c>
      <c r="U30" s="206">
        <v>0.24179182375177</v>
      </c>
      <c r="V30" s="206">
        <v>0.23726237974693398</v>
      </c>
      <c r="W30" s="206">
        <v>0.46569535415844904</v>
      </c>
      <c r="X30" s="206">
        <v>0.36749162921117301</v>
      </c>
      <c r="Y30" s="206">
        <v>0.62401773106983571</v>
      </c>
      <c r="Z30" s="206">
        <v>0.38323737716264605</v>
      </c>
      <c r="AA30" s="206">
        <v>0.55196035187030079</v>
      </c>
      <c r="AB30" s="206">
        <v>0.79110147455329383</v>
      </c>
      <c r="AC30" s="206">
        <v>0.9169357441810656</v>
      </c>
      <c r="AD30" s="206">
        <v>1</v>
      </c>
      <c r="AE30" s="206">
        <v>2.6646332974120994E-2</v>
      </c>
      <c r="AF30" s="206">
        <v>0.82654173372506012</v>
      </c>
    </row>
    <row r="31" spans="1:32" x14ac:dyDescent="0.2">
      <c r="A31" s="205" t="s">
        <v>153</v>
      </c>
      <c r="B31" s="206">
        <v>5.7192722139668008E-2</v>
      </c>
      <c r="C31" s="206">
        <v>6.2622498812116784E-3</v>
      </c>
      <c r="D31" s="206">
        <v>4.7201393259414533E-2</v>
      </c>
      <c r="E31" s="206">
        <v>4.4477134158584126E-2</v>
      </c>
      <c r="F31" s="206">
        <v>-1.0843852648149625E-2</v>
      </c>
      <c r="G31" s="206">
        <v>8.7528982298467912E-3</v>
      </c>
      <c r="H31" s="206">
        <v>5.3620579342671199E-2</v>
      </c>
      <c r="I31" s="206">
        <v>-1.6555271150305931E-3</v>
      </c>
      <c r="J31" s="206">
        <v>3.129047853167554E-2</v>
      </c>
      <c r="K31" s="206">
        <v>5.6425926088086054E-2</v>
      </c>
      <c r="L31" s="206">
        <v>-2.6802028966894521E-2</v>
      </c>
      <c r="M31" s="206">
        <v>2.2674156727266529E-2</v>
      </c>
      <c r="N31" s="206">
        <v>7.5721147755186125E-2</v>
      </c>
      <c r="O31" s="206">
        <v>7.6795596868610344E-2</v>
      </c>
      <c r="P31" s="206">
        <v>0.33204303516999945</v>
      </c>
      <c r="Q31" s="206">
        <v>-0.11895895485456154</v>
      </c>
      <c r="R31" s="206">
        <v>0.10379721599711325</v>
      </c>
      <c r="S31" s="206">
        <v>9.8887796126462535E-2</v>
      </c>
      <c r="T31" s="206">
        <v>5.5366454651183603E-2</v>
      </c>
      <c r="U31" s="206">
        <v>2.3172426479888847E-2</v>
      </c>
      <c r="V31" s="206">
        <v>0.21181903745472405</v>
      </c>
      <c r="W31" s="206">
        <v>0.35708886255328576</v>
      </c>
      <c r="X31" s="206">
        <v>0.19838423258011309</v>
      </c>
      <c r="Y31" s="206">
        <v>-4.0166097749341392E-2</v>
      </c>
      <c r="Z31" s="206">
        <v>-3.4381434788162725E-2</v>
      </c>
      <c r="AA31" s="206">
        <v>2.3579871740582806E-2</v>
      </c>
      <c r="AB31" s="206">
        <v>4.7880755322370613E-2</v>
      </c>
      <c r="AC31" s="206">
        <v>-5.8951776762552519E-2</v>
      </c>
      <c r="AD31" s="206">
        <v>2.6646332974120994E-2</v>
      </c>
      <c r="AE31" s="206">
        <v>1</v>
      </c>
      <c r="AF31" s="206">
        <v>5.6152538722118492E-2</v>
      </c>
    </row>
    <row r="32" spans="1:32" hidden="1" x14ac:dyDescent="0.2">
      <c r="A32" s="205" t="s">
        <v>75</v>
      </c>
      <c r="B32" s="206">
        <v>0.87738752013097365</v>
      </c>
      <c r="C32" s="206">
        <v>0.85752904469258173</v>
      </c>
      <c r="D32" s="206">
        <v>0.83227389095054072</v>
      </c>
      <c r="E32" s="206">
        <v>0.84315003997138427</v>
      </c>
      <c r="F32" s="206">
        <v>0.7990512316388606</v>
      </c>
      <c r="G32" s="206">
        <v>0.8118664600602794</v>
      </c>
      <c r="H32" s="206">
        <v>0.89987447678865451</v>
      </c>
      <c r="I32" s="206">
        <v>0.86818766623913934</v>
      </c>
      <c r="J32" s="206">
        <v>0.86435997108963936</v>
      </c>
      <c r="K32" s="206">
        <v>0.9999614764345498</v>
      </c>
      <c r="L32" s="206">
        <v>7.9961610340266456E-2</v>
      </c>
      <c r="M32" s="206">
        <v>0.80583687141326221</v>
      </c>
      <c r="N32" s="206">
        <v>0.83777099975961355</v>
      </c>
      <c r="O32" s="206">
        <v>0.65831823393887967</v>
      </c>
      <c r="P32" s="206">
        <v>1.4032989048488197E-2</v>
      </c>
      <c r="Q32" s="206">
        <v>0.22734641714798257</v>
      </c>
      <c r="R32" s="206">
        <v>0.70237195430053456</v>
      </c>
      <c r="S32" s="206">
        <v>0.70297438170884241</v>
      </c>
      <c r="T32" s="206">
        <v>0.71698492332908315</v>
      </c>
      <c r="U32" s="206">
        <v>0.38680484748400401</v>
      </c>
      <c r="V32" s="206">
        <v>0.43108180822575815</v>
      </c>
      <c r="W32" s="206">
        <v>0.53384479197647694</v>
      </c>
      <c r="X32" s="206">
        <v>0.63620357011547857</v>
      </c>
      <c r="Y32" s="206">
        <v>0.65904484385558137</v>
      </c>
      <c r="Z32" s="206">
        <v>0.44378493975259248</v>
      </c>
      <c r="AA32" s="206">
        <v>0.68977629369648819</v>
      </c>
      <c r="AB32" s="206">
        <v>0.75560977312063171</v>
      </c>
      <c r="AC32" s="206">
        <v>0.83079272617401401</v>
      </c>
      <c r="AD32" s="206">
        <v>0.82654173372506012</v>
      </c>
      <c r="AE32" s="206">
        <v>5.6152538722118492E-2</v>
      </c>
      <c r="AF32" s="206">
        <v>1</v>
      </c>
    </row>
  </sheetData>
  <autoFilter ref="A1:AF32" xr:uid="{125DEC17-D63D-4AC1-97F3-CB6043DCE86A}">
    <filterColumn colId="0">
      <filters>
        <filter val="HCC_DISP_ADOL_IMP_DCM_COR"/>
        <filter val="hcc_olv_adol_imp"/>
        <filter val="hcc_psrch_adol_clk"/>
        <filter val="hcc_soc_adol_imp"/>
        <filter val="hcc_stv_adol_imp"/>
        <filter val="hcc_tv_adol_mrk_grps_f2554"/>
      </filters>
    </filterColumn>
  </autoFilter>
  <conditionalFormatting sqref="B2:AF32">
    <cfRule type="cellIs" dxfId="15" priority="4" operator="greaterThan">
      <formula>0.5</formula>
    </cfRule>
  </conditionalFormatting>
  <conditionalFormatting sqref="U16:V17">
    <cfRule type="cellIs" dxfId="14" priority="3" operator="greaterThan">
      <formula>0.5</formula>
    </cfRule>
  </conditionalFormatting>
  <conditionalFormatting sqref="P2:Z21">
    <cfRule type="cellIs" dxfId="13" priority="1" operator="greaterThan">
      <formula>0.5</formula>
    </cfRule>
    <cfRule type="cellIs" dxfId="12" priority="2" operator="greaterThan">
      <formula>50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1CD8-A5C4-409A-A803-B28E4430163E}">
  <dimension ref="A2:R29"/>
  <sheetViews>
    <sheetView showGridLines="0" topLeftCell="F13" zoomScale="90" zoomScaleNormal="90" workbookViewId="0">
      <selection activeCell="L21" sqref="L21"/>
    </sheetView>
  </sheetViews>
  <sheetFormatPr defaultRowHeight="14.25" x14ac:dyDescent="0.2"/>
  <cols>
    <col min="1" max="1" width="9.140625" style="7"/>
    <col min="2" max="2" width="13" style="7" bestFit="1" customWidth="1"/>
    <col min="3" max="3" width="92.42578125" style="7" bestFit="1" customWidth="1"/>
    <col min="4" max="4" width="44" style="7" customWidth="1"/>
    <col min="5" max="5" width="60.28515625" style="7" customWidth="1"/>
    <col min="6" max="7" width="9.140625" style="7"/>
    <col min="8" max="8" width="17.7109375" style="7" bestFit="1" customWidth="1"/>
    <col min="9" max="9" width="19.5703125" style="7" bestFit="1" customWidth="1"/>
    <col min="10" max="11" width="20.140625" style="7" bestFit="1" customWidth="1"/>
    <col min="12" max="12" width="7.85546875" style="7" bestFit="1" customWidth="1"/>
    <col min="13" max="13" width="11.28515625" style="7" customWidth="1"/>
    <col min="14" max="14" width="20.140625" style="7" bestFit="1" customWidth="1"/>
    <col min="15" max="16" width="13.5703125" style="7" bestFit="1" customWidth="1"/>
    <col min="17" max="17" width="9.140625" style="7"/>
    <col min="18" max="18" width="10" style="7" bestFit="1" customWidth="1"/>
    <col min="19" max="16384" width="9.140625" style="7"/>
  </cols>
  <sheetData>
    <row r="2" spans="1:18" ht="15" x14ac:dyDescent="0.25">
      <c r="G2" s="273"/>
      <c r="H2" s="322" t="s">
        <v>1</v>
      </c>
      <c r="I2" s="331" t="s">
        <v>208</v>
      </c>
      <c r="J2" s="332"/>
      <c r="K2" s="332"/>
      <c r="L2" s="332"/>
      <c r="M2" s="333"/>
      <c r="N2" s="334" t="s">
        <v>243</v>
      </c>
      <c r="O2" s="335"/>
      <c r="P2" s="335"/>
      <c r="Q2" s="335"/>
      <c r="R2" s="336"/>
    </row>
    <row r="3" spans="1:18" ht="15" x14ac:dyDescent="0.2">
      <c r="B3" s="4" t="s">
        <v>173</v>
      </c>
      <c r="C3" s="8"/>
      <c r="G3" s="273"/>
      <c r="H3" s="324"/>
      <c r="I3" s="1" t="s">
        <v>10</v>
      </c>
      <c r="J3" s="1" t="s">
        <v>15</v>
      </c>
      <c r="K3" s="1" t="s">
        <v>11</v>
      </c>
      <c r="L3" s="1" t="s">
        <v>12</v>
      </c>
      <c r="M3" s="1" t="s">
        <v>16</v>
      </c>
      <c r="N3" s="3" t="s">
        <v>10</v>
      </c>
      <c r="O3" s="3" t="s">
        <v>15</v>
      </c>
      <c r="P3" s="3" t="s">
        <v>11</v>
      </c>
      <c r="Q3" s="3" t="s">
        <v>12</v>
      </c>
      <c r="R3" s="3" t="s">
        <v>16</v>
      </c>
    </row>
    <row r="4" spans="1:18" x14ac:dyDescent="0.2">
      <c r="B4" s="8">
        <v>1</v>
      </c>
      <c r="C4" s="8" t="s">
        <v>251</v>
      </c>
      <c r="G4" s="274" t="s">
        <v>132</v>
      </c>
      <c r="H4" s="218" t="s">
        <v>2</v>
      </c>
      <c r="I4" s="219">
        <f>VLOOKUP($G4,Adol_Step_Final!$B$2:$AE$33,14,0)</f>
        <v>9.6574033150244234E-3</v>
      </c>
      <c r="J4" s="220">
        <v>21614266</v>
      </c>
      <c r="K4" s="221">
        <f>VLOOKUP($G4,Adol_Step_Final!$B$2:$AE$33,17,0)</f>
        <v>1700963.0599999998</v>
      </c>
      <c r="L4" s="224">
        <f>(I4*Summary!$G$3*Summary!$G$6)/adol_notes!K4</f>
        <v>11.095228688295396</v>
      </c>
      <c r="M4" s="223">
        <f>VLOOKUP($G4,Adol_Step_Final!$B$2:$AE$33,24,0)</f>
        <v>3.8368577942298008E-3</v>
      </c>
      <c r="N4" s="275">
        <f>VLOOKUP($G4,Adol_OLS_Step_Final!$B$2:$AE$35,14,0)</f>
        <v>1.0894408672381069E-2</v>
      </c>
      <c r="O4" s="220">
        <v>21614266</v>
      </c>
      <c r="P4" s="221">
        <f>VLOOKUP($G4,Adol_OLS_Step_Final!$B$2:$AE$35,17,0)</f>
        <v>1700963.0599999998</v>
      </c>
      <c r="Q4" s="224">
        <f>(N4*Summary!$Q$3*Summary!$Q$6)/adol_notes!P4</f>
        <v>10.337590600834902</v>
      </c>
      <c r="R4" s="223">
        <f>VLOOKUP($G4,Adol_OLS_Step_Final!$B$2:$AE$35,24,0)</f>
        <v>4.3283163666903704E-3</v>
      </c>
    </row>
    <row r="5" spans="1:18" x14ac:dyDescent="0.2">
      <c r="B5" s="8">
        <v>2</v>
      </c>
      <c r="C5" s="8" t="s">
        <v>174</v>
      </c>
      <c r="G5" s="274" t="s">
        <v>154</v>
      </c>
      <c r="H5" s="218" t="s">
        <v>3</v>
      </c>
      <c r="I5" s="219">
        <f>VLOOKUP($G5,Adol_Step_Final!$B$2:$AE$33,14,0)</f>
        <v>8.3795441674339253E-3</v>
      </c>
      <c r="J5" s="220">
        <v>155124305</v>
      </c>
      <c r="K5" s="221">
        <f>VLOOKUP($G5,Adol_Step_Final!$B$2:$AE$33,17,0)</f>
        <v>1147441.0900000001</v>
      </c>
      <c r="L5" s="224">
        <f>(I5*Summary!$G$3*Summary!$G$6)/adol_notes!K5</f>
        <v>14.271209044334851</v>
      </c>
      <c r="M5" s="223">
        <f>VLOOKUP($G5,Adol_Step_Final!$B$2:$AE$33,24,0)</f>
        <v>4.6387009151337486E-4</v>
      </c>
      <c r="N5" s="275">
        <f>VLOOKUP($G5,Adol_OLS_Step_Final!$B$2:$AE$35,14,0)</f>
        <v>9.0188944303078757E-3</v>
      </c>
      <c r="O5" s="220">
        <v>155124305</v>
      </c>
      <c r="P5" s="221">
        <f>VLOOKUP($G5,Adol_OLS_Step_Final!$B$2:$AE$35,17,0)</f>
        <v>1147441.0900000001</v>
      </c>
      <c r="Q5" s="224">
        <f>(N5*Summary!$Q$3*Summary!$Q$6)/adol_notes!P5</f>
        <v>12.686255499359207</v>
      </c>
      <c r="R5" s="223">
        <f>VLOOKUP($G5,Adol_OLS_Step_Final!$B$2:$AE$35,24,0)</f>
        <v>4.9926288365367334E-4</v>
      </c>
    </row>
    <row r="6" spans="1:18" x14ac:dyDescent="0.2">
      <c r="B6" s="276"/>
      <c r="C6" s="276"/>
      <c r="G6" s="274" t="s">
        <v>136</v>
      </c>
      <c r="H6" s="218" t="s">
        <v>4</v>
      </c>
      <c r="I6" s="219">
        <f>VLOOKUP($G6,Adol_Step_Final!$B$2:$AE$33,14,0)</f>
        <v>2.2601824643564868E-3</v>
      </c>
      <c r="J6" s="220">
        <v>6704993</v>
      </c>
      <c r="K6" s="221">
        <f>VLOOKUP($G6,Adol_Step_Final!$B$2:$AE$33,17,0)</f>
        <v>447056.44</v>
      </c>
      <c r="L6" s="224">
        <f>(I6*Summary!$G$3*Summary!$G$6)/adol_notes!K6</f>
        <v>9.879885624736735</v>
      </c>
      <c r="M6" s="223">
        <f>VLOOKUP($G6,Adol_Step_Final!$B$2:$AE$33,24,0)</f>
        <v>2.9891057711779264E-3</v>
      </c>
      <c r="N6" s="275">
        <f>VLOOKUP($G6,Adol_OLS_Step_Final!$B$2:$AE$35,14,0)</f>
        <v>3.8233696362201821E-3</v>
      </c>
      <c r="O6" s="220">
        <v>6704993</v>
      </c>
      <c r="P6" s="221">
        <f>VLOOKUP($G6,Adol_OLS_Step_Final!$B$2:$AE$35,17,0)</f>
        <v>447056.44</v>
      </c>
      <c r="Q6" s="224">
        <f>(N6*Summary!$Q$3*Summary!$Q$6)/adol_notes!P6</f>
        <v>13.803667189458949</v>
      </c>
      <c r="R6" s="223">
        <f>VLOOKUP($G6,Adol_OLS_Step_Final!$B$2:$AE$35,24,0)</f>
        <v>5.056430808220643E-3</v>
      </c>
    </row>
    <row r="7" spans="1:18" x14ac:dyDescent="0.2">
      <c r="B7" s="277" t="s">
        <v>172</v>
      </c>
      <c r="C7" s="46" t="s">
        <v>232</v>
      </c>
      <c r="G7" s="274" t="s">
        <v>138</v>
      </c>
      <c r="H7" s="218" t="s">
        <v>5</v>
      </c>
      <c r="I7" s="219">
        <f>VLOOKUP($G7,Adol_Step_Final!$B$2:$AE$33,14,0)</f>
        <v>3.8709443764039383E-3</v>
      </c>
      <c r="J7" s="220">
        <v>23091</v>
      </c>
      <c r="K7" s="221">
        <f>VLOOKUP($G7,Adol_Step_Final!$B$2:$AE$33,17,0)</f>
        <v>88305.700000000012</v>
      </c>
      <c r="L7" s="224">
        <f>(I7*Summary!$G$3*Summary!$G$6)/adol_notes!K7</f>
        <v>85.664121305902583</v>
      </c>
      <c r="M7" s="223">
        <f>VLOOKUP($G7,Adol_Step_Final!$B$2:$AE$33,24,0)</f>
        <v>1.4395608119346723</v>
      </c>
      <c r="N7" s="275">
        <f>VLOOKUP($G7,Adol_OLS_Step_Final!$B$2:$AE$35,14,0)</f>
        <v>4.2372313255046061E-3</v>
      </c>
      <c r="O7" s="220">
        <v>23091</v>
      </c>
      <c r="P7" s="221">
        <f>VLOOKUP($G7,Adol_OLS_Step_Final!$B$2:$AE$35,17,0)</f>
        <v>88305.700000000012</v>
      </c>
      <c r="Q7" s="224">
        <f>(N7*Summary!$Q$3*Summary!$Q$6)/adol_notes!P7</f>
        <v>77.446890442710639</v>
      </c>
      <c r="R7" s="223">
        <f>VLOOKUP($G7,Adol_OLS_Step_Final!$B$2:$AE$35,24,0)</f>
        <v>1.5757788214371182</v>
      </c>
    </row>
    <row r="8" spans="1:18" x14ac:dyDescent="0.2">
      <c r="B8" s="273"/>
      <c r="C8" s="273"/>
      <c r="G8" s="274" t="s">
        <v>139</v>
      </c>
      <c r="H8" s="218" t="s">
        <v>6</v>
      </c>
      <c r="I8" s="219">
        <f>VLOOKUP($G8,Adol_Step_Final!$B$2:$AE$33,14,0)</f>
        <v>9.0893633623576435E-3</v>
      </c>
      <c r="J8" s="220">
        <v>274594016</v>
      </c>
      <c r="K8" s="221">
        <f>VLOOKUP($G8,Adol_Step_Final!$B$2:$AE$33,17,0)</f>
        <v>1901310.86</v>
      </c>
      <c r="L8" s="224">
        <f>(I8*Summary!$G$3*Summary!$G$6)/adol_notes!K8</f>
        <v>9.3422418893705768</v>
      </c>
      <c r="M8" s="223">
        <f>VLOOKUP($G8,Adol_Step_Final!$B$2:$AE$33,24,0)</f>
        <v>2.8424852700271514E-4</v>
      </c>
      <c r="N8" s="275">
        <f>VLOOKUP($G8,Adol_OLS_Step_Final!$B$2:$AE$35,14,0)</f>
        <v>8.8394250397683411E-3</v>
      </c>
      <c r="O8" s="220">
        <v>274594016</v>
      </c>
      <c r="P8" s="221">
        <f>VLOOKUP($G8,Adol_OLS_Step_Final!$B$2:$AE$35,17,0)</f>
        <v>1901310.86</v>
      </c>
      <c r="Q8" s="224">
        <f>(N8*Summary!$Q$3*Summary!$Q$6)/adol_notes!P8</f>
        <v>7.5038032239577177</v>
      </c>
      <c r="R8" s="223">
        <f>VLOOKUP($G8,Adol_OLS_Step_Final!$B$2:$AE$35,24,0)</f>
        <v>2.7643229200304947E-4</v>
      </c>
    </row>
    <row r="9" spans="1:18" ht="15" x14ac:dyDescent="0.25">
      <c r="B9" s="329" t="s">
        <v>233</v>
      </c>
      <c r="C9" s="329"/>
      <c r="G9" s="274" t="s">
        <v>140</v>
      </c>
      <c r="H9" s="218" t="s">
        <v>7</v>
      </c>
      <c r="I9" s="219">
        <f>VLOOKUP($G9,Adol_Step_Final!$B$2:$AE$33,14,0)</f>
        <v>1.4350438405843838E-2</v>
      </c>
      <c r="J9" s="220">
        <v>178871475</v>
      </c>
      <c r="K9" s="221">
        <f>VLOOKUP($G9,Adol_Step_Final!$B$2:$AE$33,17,0)</f>
        <v>5238775.3599999994</v>
      </c>
      <c r="L9" s="224">
        <f>(I9*Summary!$G$3*Summary!$G$6)/adol_notes!K9</f>
        <v>5.353109954900332</v>
      </c>
      <c r="M9" s="223">
        <f>VLOOKUP($G9,Adol_Step_Final!$B$2:$AE$33,24,0)</f>
        <v>6.8893763030403979E-4</v>
      </c>
      <c r="N9" s="275">
        <f>VLOOKUP($G9,Adol_OLS_Step_Final!$B$2:$AE$35,14,0)</f>
        <v>1.0695879619915026E-2</v>
      </c>
      <c r="O9" s="220">
        <v>178871475</v>
      </c>
      <c r="P9" s="221">
        <f>VLOOKUP($G9,Adol_OLS_Step_Final!$B$2:$AE$35,17,0)</f>
        <v>5238775.3599999994</v>
      </c>
      <c r="Q9" s="224">
        <f>(N9*Summary!$Q$3*Summary!$Q$6)/adol_notes!P9</f>
        <v>3.2953176050627753</v>
      </c>
      <c r="R9" s="223">
        <f>VLOOKUP($G9,Adol_OLS_Step_Final!$B$2:$AE$35,24,0)</f>
        <v>5.1348911796038127E-4</v>
      </c>
    </row>
    <row r="10" spans="1:18" ht="15" x14ac:dyDescent="0.2">
      <c r="B10" s="4" t="s">
        <v>171</v>
      </c>
      <c r="C10" s="4" t="s">
        <v>170</v>
      </c>
      <c r="D10" s="4" t="s">
        <v>169</v>
      </c>
      <c r="E10" s="4" t="s">
        <v>168</v>
      </c>
      <c r="G10" s="274" t="s">
        <v>153</v>
      </c>
      <c r="H10" s="218" t="s">
        <v>8</v>
      </c>
      <c r="I10" s="219">
        <f>VLOOKUP($G10,Adol_Step_Final!$B$2:$AE$33,14,0)</f>
        <v>2.949429710440216E-2</v>
      </c>
      <c r="J10" s="220">
        <v>68864</v>
      </c>
      <c r="K10" s="221">
        <f>VLOOKUP($G10,Adol_Step_Final!$B$2:$AE$33,17,0)</f>
        <v>13578939.539999999</v>
      </c>
      <c r="L10" s="224">
        <f>(I10*Summary!$G$3*Summary!$G$6)/adol_notes!K10</f>
        <v>4.2446605731053264</v>
      </c>
      <c r="M10" s="223">
        <f>VLOOKUP($G10,Adol_Step_Final!$B$2:$AE$33,24,0)</f>
        <v>3.6779145216060494</v>
      </c>
      <c r="N10" s="275">
        <f>VLOOKUP($G10,Adol_OLS_Step_Final!$B$2:$AE$35,14,0)</f>
        <v>2.7388000113635565E-2</v>
      </c>
      <c r="O10" s="220">
        <v>68864</v>
      </c>
      <c r="P10" s="221">
        <f>VLOOKUP($G10,Adol_OLS_Step_Final!$B$2:$AE$35,17,0)</f>
        <v>13578939.539999999</v>
      </c>
      <c r="Q10" s="224">
        <f>(N10*Summary!$Q$3*Summary!$Q$6)/adol_notes!P10</f>
        <v>3.2554049141717853</v>
      </c>
      <c r="R10" s="223">
        <f>VLOOKUP($G10,Adol_OLS_Step_Final!$B$2:$AE$35,24,0)</f>
        <v>3.4152610241609676</v>
      </c>
    </row>
    <row r="11" spans="1:18" ht="67.5" customHeight="1" x14ac:dyDescent="0.2">
      <c r="B11" s="8">
        <v>1</v>
      </c>
      <c r="C11" s="278" t="s">
        <v>175</v>
      </c>
      <c r="D11" s="278" t="s">
        <v>253</v>
      </c>
      <c r="E11" s="279" t="s">
        <v>235</v>
      </c>
      <c r="G11" s="280"/>
      <c r="H11" s="229" t="s">
        <v>9</v>
      </c>
      <c r="I11" s="281">
        <f>SUM(I4:I10)</f>
        <v>7.710217319582241E-2</v>
      </c>
      <c r="J11" s="282">
        <f>SUM(J4:J10)</f>
        <v>637001010</v>
      </c>
      <c r="K11" s="283">
        <f>SUM(K4:K10)</f>
        <v>24102792.049999997</v>
      </c>
      <c r="L11" s="284"/>
      <c r="M11" s="284"/>
      <c r="N11" s="281">
        <f>SUM(N4:N10)</f>
        <v>7.4897208837732668E-2</v>
      </c>
      <c r="O11" s="282">
        <f>SUM(O4:O10)</f>
        <v>637001010</v>
      </c>
      <c r="P11" s="283">
        <f>SUM(P4:P10)</f>
        <v>24102792.049999997</v>
      </c>
      <c r="Q11" s="204"/>
      <c r="R11" s="204"/>
    </row>
    <row r="12" spans="1:18" s="276" customFormat="1" ht="61.5" customHeight="1" x14ac:dyDescent="0.2">
      <c r="B12" s="8">
        <v>2</v>
      </c>
      <c r="C12" s="278" t="s">
        <v>254</v>
      </c>
      <c r="D12" s="278" t="s">
        <v>255</v>
      </c>
      <c r="E12" s="279" t="s">
        <v>287</v>
      </c>
      <c r="G12" s="204"/>
    </row>
    <row r="13" spans="1:18" ht="57" x14ac:dyDescent="0.2">
      <c r="A13" s="7" t="s">
        <v>252</v>
      </c>
      <c r="B13" s="8">
        <v>3</v>
      </c>
      <c r="C13" s="278" t="s">
        <v>256</v>
      </c>
      <c r="D13" s="278" t="s">
        <v>257</v>
      </c>
      <c r="E13" s="279" t="s">
        <v>235</v>
      </c>
      <c r="G13" s="280"/>
    </row>
    <row r="14" spans="1:18" ht="57" x14ac:dyDescent="0.2">
      <c r="B14" s="8">
        <v>4</v>
      </c>
      <c r="C14" s="8" t="s">
        <v>258</v>
      </c>
      <c r="D14" s="278" t="s">
        <v>259</v>
      </c>
      <c r="E14" s="279" t="s">
        <v>235</v>
      </c>
      <c r="G14" s="204"/>
    </row>
    <row r="15" spans="1:18" ht="15" x14ac:dyDescent="0.25">
      <c r="B15" s="285"/>
      <c r="C15" s="285"/>
      <c r="D15" s="286"/>
      <c r="E15" s="287"/>
      <c r="G15" s="204"/>
      <c r="H15" s="325" t="s">
        <v>1</v>
      </c>
      <c r="I15" s="330" t="s">
        <v>246</v>
      </c>
      <c r="J15" s="330"/>
      <c r="K15" s="330"/>
      <c r="L15" s="330" t="s">
        <v>247</v>
      </c>
      <c r="M15" s="330"/>
      <c r="N15" s="330"/>
    </row>
    <row r="16" spans="1:18" ht="15" x14ac:dyDescent="0.2">
      <c r="B16" s="285"/>
      <c r="C16" s="285"/>
      <c r="D16" s="286"/>
      <c r="E16" s="287"/>
      <c r="G16" s="204"/>
      <c r="H16" s="325"/>
      <c r="I16" s="210" t="s">
        <v>28</v>
      </c>
      <c r="J16" s="210" t="s">
        <v>245</v>
      </c>
      <c r="K16" s="211" t="s">
        <v>35</v>
      </c>
      <c r="L16" s="210" t="s">
        <v>28</v>
      </c>
      <c r="M16" s="210" t="s">
        <v>245</v>
      </c>
      <c r="N16" s="211" t="s">
        <v>35</v>
      </c>
    </row>
    <row r="17" spans="2:14" x14ac:dyDescent="0.2">
      <c r="B17" s="285"/>
      <c r="C17" s="285"/>
      <c r="D17" s="286"/>
      <c r="E17" s="287"/>
      <c r="G17" s="274" t="s">
        <v>132</v>
      </c>
      <c r="H17" s="218" t="s">
        <v>2</v>
      </c>
      <c r="I17" s="288">
        <f>VLOOKUP($G17,Adol_Step_Final!$B$2:$AE$33,7,0)</f>
        <v>1.5866336992739624E-3</v>
      </c>
      <c r="J17" s="289">
        <f>VLOOKUP($G17,Adol_Step_Final!$B$2:$AE$33,8,0)</f>
        <v>1.6892765131454717</v>
      </c>
      <c r="K17" s="219">
        <f>VLOOKUP($G17,Adol_Step_Final!$B$2:$AE$33,14,0)</f>
        <v>9.6574033150244234E-3</v>
      </c>
      <c r="L17" s="288">
        <f>VLOOKUP($G4,Adol_OLS_Step_Final!$B$2:$AE$35,7,0)</f>
        <v>2.9730466588098026E-2</v>
      </c>
      <c r="M17" s="289">
        <f>VLOOKUP($G4,Adol_OLS_Step_Final!$B$2:$AE$35,8,0)</f>
        <v>3.1364882337332829</v>
      </c>
      <c r="N17" s="219">
        <f>VLOOKUP($G4,Adol_OLS_Step_Final!$B$2:$AE$35,14,0)</f>
        <v>1.0894408672381069E-2</v>
      </c>
    </row>
    <row r="18" spans="2:14" x14ac:dyDescent="0.2">
      <c r="B18" s="285"/>
      <c r="C18" s="285"/>
      <c r="D18" s="286"/>
      <c r="E18" s="287"/>
      <c r="G18" s="274" t="s">
        <v>154</v>
      </c>
      <c r="H18" s="218" t="s">
        <v>3</v>
      </c>
      <c r="I18" s="288">
        <f>VLOOKUP($G18,Adol_Step_Final!$B$2:$AE$33,7,0)</f>
        <v>0.13036015859155625</v>
      </c>
      <c r="J18" s="289">
        <f>VLOOKUP($G18,Adol_Step_Final!$B$2:$AE$33,8,0)</f>
        <v>1.381392918589637</v>
      </c>
      <c r="K18" s="219">
        <f>VLOOKUP($G18,Adol_Step_Final!$B$2:$AE$33,14,0)</f>
        <v>8.3795441674339253E-3</v>
      </c>
      <c r="L18" s="288">
        <f>VLOOKUP($G5,Adol_OLS_Step_Final!$B$2:$AE$35,7,0)</f>
        <v>1.17416795317769E-2</v>
      </c>
      <c r="M18" s="289">
        <f>VLOOKUP($G5,Adol_OLS_Step_Final!$B$2:$AE$35,8,0)</f>
        <v>5.3215870638330323</v>
      </c>
      <c r="N18" s="219">
        <f>VLOOKUP($G5,Adol_OLS_Step_Final!$B$2:$AE$35,14,0)</f>
        <v>9.0188944303078757E-3</v>
      </c>
    </row>
    <row r="19" spans="2:14" x14ac:dyDescent="0.2">
      <c r="B19" s="285"/>
      <c r="C19" s="285"/>
      <c r="D19" s="286"/>
      <c r="E19" s="287"/>
      <c r="G19" s="274" t="s">
        <v>136</v>
      </c>
      <c r="H19" s="218" t="s">
        <v>4</v>
      </c>
      <c r="I19" s="288">
        <f>VLOOKUP($G19,Adol_Step_Final!$B$2:$AE$33,7,0)</f>
        <v>1.9254239239177168E-31</v>
      </c>
      <c r="J19" s="289">
        <f>VLOOKUP($G19,Adol_Step_Final!$B$2:$AE$33,8,0)</f>
        <v>1.436455409166232</v>
      </c>
      <c r="K19" s="219">
        <f>VLOOKUP($G19,Adol_Step_Final!$B$2:$AE$33,14,0)</f>
        <v>2.2601824643564868E-3</v>
      </c>
      <c r="L19" s="288">
        <f>VLOOKUP($G6,Adol_OLS_Step_Final!$B$2:$AE$35,7,0)</f>
        <v>1.0926349544006876E-58</v>
      </c>
      <c r="M19" s="289">
        <f>VLOOKUP($G6,Adol_OLS_Step_Final!$B$2:$AE$35,8,0)</f>
        <v>2.2317755983419536</v>
      </c>
      <c r="N19" s="219">
        <f>VLOOKUP($G6,Adol_OLS_Step_Final!$B$2:$AE$35,14,0)</f>
        <v>3.8233696362201821E-3</v>
      </c>
    </row>
    <row r="20" spans="2:14" x14ac:dyDescent="0.2">
      <c r="B20" s="285"/>
      <c r="C20" s="285"/>
      <c r="D20" s="286"/>
      <c r="E20" s="287"/>
      <c r="G20" s="274" t="s">
        <v>138</v>
      </c>
      <c r="H20" s="218" t="s">
        <v>5</v>
      </c>
      <c r="I20" s="288">
        <f>VLOOKUP($G20,Adol_Step_Final!$B$2:$AE$33,7,0)</f>
        <v>4.1110857599029602E-8</v>
      </c>
      <c r="J20" s="289">
        <f>VLOOKUP($G20,Adol_Step_Final!$B$2:$AE$33,8,0)</f>
        <v>1.966251144709048</v>
      </c>
      <c r="K20" s="219">
        <f>VLOOKUP($G20,Adol_Step_Final!$B$2:$AE$33,14,0)</f>
        <v>3.8709443764039383E-3</v>
      </c>
      <c r="L20" s="288">
        <f>VLOOKUP($G7,Adol_OLS_Step_Final!$B$2:$AE$35,7,0)</f>
        <v>2.6083389532864136E-9</v>
      </c>
      <c r="M20" s="289">
        <f>VLOOKUP($G7,Adol_OLS_Step_Final!$B$2:$AE$35,8,0)</f>
        <v>2.6939671212816139</v>
      </c>
      <c r="N20" s="219">
        <f>VLOOKUP($G7,Adol_OLS_Step_Final!$B$2:$AE$35,14,0)</f>
        <v>4.2372313255046061E-3</v>
      </c>
    </row>
    <row r="21" spans="2:14" x14ac:dyDescent="0.2">
      <c r="B21" s="285"/>
      <c r="C21" s="285"/>
      <c r="D21" s="286"/>
      <c r="E21" s="287"/>
      <c r="G21" s="274" t="s">
        <v>139</v>
      </c>
      <c r="H21" s="218" t="s">
        <v>6</v>
      </c>
      <c r="I21" s="288">
        <f>VLOOKUP($G21,Adol_Step_Final!$B$2:$AE$33,7,0)</f>
        <v>0.28219362127284164</v>
      </c>
      <c r="J21" s="289">
        <f>VLOOKUP($G21,Adol_Step_Final!$B$2:$AE$33,8,0)</f>
        <v>1.1167256745296199</v>
      </c>
      <c r="K21" s="219">
        <f>VLOOKUP($G21,Adol_Step_Final!$B$2:$AE$33,14,0)</f>
        <v>9.0893633623576435E-3</v>
      </c>
      <c r="L21" s="288">
        <f>VLOOKUP($G8,Adol_OLS_Step_Final!$B$2:$AE$35,7,0)</f>
        <v>0.31405778378219729</v>
      </c>
      <c r="M21" s="289">
        <f>VLOOKUP($G8,Adol_OLS_Step_Final!$B$2:$AE$35,8,0)</f>
        <v>3.8624939136159724</v>
      </c>
      <c r="N21" s="219">
        <f>VLOOKUP($G8,Adol_OLS_Step_Final!$B$2:$AE$35,14,0)</f>
        <v>8.8394250397683411E-3</v>
      </c>
    </row>
    <row r="22" spans="2:14" x14ac:dyDescent="0.2">
      <c r="G22" s="274" t="s">
        <v>140</v>
      </c>
      <c r="H22" s="218" t="s">
        <v>7</v>
      </c>
      <c r="I22" s="288">
        <f>VLOOKUP($G22,Adol_Step_Final!$B$2:$AE$33,7,0)</f>
        <v>1.0307109119913635E-8</v>
      </c>
      <c r="J22" s="289">
        <f>VLOOKUP($G22,Adol_Step_Final!$B$2:$AE$33,8,0)</f>
        <v>1.4417078771783653</v>
      </c>
      <c r="K22" s="219">
        <f>VLOOKUP($G22,Adol_Step_Final!$B$2:$AE$33,14,0)</f>
        <v>1.4350438405843838E-2</v>
      </c>
      <c r="L22" s="288">
        <f>VLOOKUP($G9,Adol_OLS_Step_Final!$B$2:$AE$35,7,0)</f>
        <v>3.4643181308808238E-5</v>
      </c>
      <c r="M22" s="289">
        <f>VLOOKUP($G9,Adol_OLS_Step_Final!$B$2:$AE$35,8,0)</f>
        <v>1.9745931841634925</v>
      </c>
      <c r="N22" s="219">
        <f>VLOOKUP($G9,Adol_OLS_Step_Final!$B$2:$AE$35,14,0)</f>
        <v>1.0695879619915026E-2</v>
      </c>
    </row>
    <row r="23" spans="2:14" x14ac:dyDescent="0.2">
      <c r="G23" s="274" t="s">
        <v>153</v>
      </c>
      <c r="H23" s="218" t="s">
        <v>8</v>
      </c>
      <c r="I23" s="288">
        <f>VLOOKUP($G23,Adol_Step_Final!$B$2:$AE$33,7,0)</f>
        <v>4.2658720734744268E-4</v>
      </c>
      <c r="J23" s="289">
        <f>VLOOKUP($G23,Adol_Step_Final!$B$2:$AE$33,8,0)</f>
        <v>1.4088663494016997</v>
      </c>
      <c r="K23" s="219">
        <f>VLOOKUP($G23,Adol_Step_Final!$B$2:$AE$33,14,0)</f>
        <v>2.949429710440216E-2</v>
      </c>
      <c r="L23" s="288">
        <f>VLOOKUP($G10,Adol_OLS_Step_Final!$B$2:$AE$35,7,0)</f>
        <v>1.2885547366522318E-3</v>
      </c>
      <c r="M23" s="289">
        <f>VLOOKUP($G10,Adol_OLS_Step_Final!$B$2:$AE$35,8,0)</f>
        <v>0.99206670142750297</v>
      </c>
      <c r="N23" s="219">
        <f>VLOOKUP($G10,Adol_OLS_Step_Final!$B$2:$AE$35,14,0)</f>
        <v>2.7388000113635565E-2</v>
      </c>
    </row>
    <row r="24" spans="2:14" ht="15" x14ac:dyDescent="0.25">
      <c r="B24" s="329" t="s">
        <v>234</v>
      </c>
      <c r="C24" s="329"/>
    </row>
    <row r="25" spans="2:14" ht="15" x14ac:dyDescent="0.2">
      <c r="B25" s="4" t="s">
        <v>171</v>
      </c>
      <c r="C25" s="4" t="s">
        <v>170</v>
      </c>
      <c r="D25" s="4" t="s">
        <v>169</v>
      </c>
      <c r="E25" s="4" t="s">
        <v>168</v>
      </c>
      <c r="N25" s="290"/>
    </row>
    <row r="26" spans="2:14" ht="45" customHeight="1" x14ac:dyDescent="0.2">
      <c r="B26" s="8">
        <v>1</v>
      </c>
      <c r="C26" s="278" t="s">
        <v>239</v>
      </c>
      <c r="D26" s="278" t="s">
        <v>240</v>
      </c>
      <c r="E26" s="279" t="s">
        <v>235</v>
      </c>
      <c r="N26" s="291"/>
    </row>
    <row r="27" spans="2:14" ht="45" customHeight="1" x14ac:dyDescent="0.2">
      <c r="B27" s="8">
        <v>2</v>
      </c>
      <c r="C27" s="278" t="s">
        <v>241</v>
      </c>
      <c r="D27" s="278" t="s">
        <v>242</v>
      </c>
      <c r="E27" s="279" t="s">
        <v>235</v>
      </c>
    </row>
    <row r="28" spans="2:14" ht="57" x14ac:dyDescent="0.2">
      <c r="B28" s="8">
        <v>3</v>
      </c>
      <c r="C28" s="8" t="s">
        <v>250</v>
      </c>
      <c r="D28" s="278" t="s">
        <v>236</v>
      </c>
      <c r="E28" s="279" t="s">
        <v>235</v>
      </c>
    </row>
    <row r="29" spans="2:14" ht="57" x14ac:dyDescent="0.2">
      <c r="B29" s="8">
        <v>4</v>
      </c>
      <c r="C29" s="8" t="s">
        <v>237</v>
      </c>
      <c r="D29" s="278" t="s">
        <v>238</v>
      </c>
      <c r="E29" s="279" t="s">
        <v>235</v>
      </c>
    </row>
  </sheetData>
  <mergeCells count="8">
    <mergeCell ref="B24:C24"/>
    <mergeCell ref="H15:H16"/>
    <mergeCell ref="L15:N15"/>
    <mergeCell ref="I2:M2"/>
    <mergeCell ref="N2:R2"/>
    <mergeCell ref="H2:H3"/>
    <mergeCell ref="I15:K15"/>
    <mergeCell ref="B9:C9"/>
  </mergeCells>
  <conditionalFormatting sqref="I17">
    <cfRule type="cellIs" dxfId="11" priority="23" operator="greaterThan">
      <formula>0.05</formula>
    </cfRule>
  </conditionalFormatting>
  <conditionalFormatting sqref="I17:I23">
    <cfRule type="cellIs" dxfId="10" priority="22" operator="greaterThan">
      <formula>0.05</formula>
    </cfRule>
  </conditionalFormatting>
  <conditionalFormatting sqref="J17:J23">
    <cfRule type="cellIs" dxfId="9" priority="17" operator="greaterThan">
      <formula>2</formula>
    </cfRule>
    <cfRule type="cellIs" dxfId="8" priority="18" operator="greaterThan">
      <formula>5</formula>
    </cfRule>
  </conditionalFormatting>
  <conditionalFormatting sqref="K17:K23">
    <cfRule type="cellIs" dxfId="7" priority="15" operator="greaterThan">
      <formula>2</formula>
    </cfRule>
    <cfRule type="cellIs" dxfId="6" priority="16" operator="greaterThan">
      <formula>5</formula>
    </cfRule>
  </conditionalFormatting>
  <conditionalFormatting sqref="L17:L23">
    <cfRule type="cellIs" dxfId="5" priority="14" operator="greaterThan">
      <formula>0.05</formula>
    </cfRule>
  </conditionalFormatting>
  <conditionalFormatting sqref="L17:L23">
    <cfRule type="cellIs" dxfId="4" priority="13" operator="greaterThan">
      <formula>0.05</formula>
    </cfRule>
  </conditionalFormatting>
  <conditionalFormatting sqref="M17:M23">
    <cfRule type="cellIs" dxfId="3" priority="3" operator="greaterThan">
      <formula>2</formula>
    </cfRule>
    <cfRule type="cellIs" dxfId="2" priority="4" operator="greaterThan">
      <formula>5</formula>
    </cfRule>
  </conditionalFormatting>
  <conditionalFormatting sqref="N17:N23">
    <cfRule type="cellIs" dxfId="1" priority="1" operator="greaterThan">
      <formula>2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E6EC-F23F-4F47-BB5D-93B31AB2561C}">
  <sheetPr>
    <tabColor theme="0" tint="-0.14999847407452621"/>
  </sheetPr>
  <dimension ref="A1:AH36"/>
  <sheetViews>
    <sheetView showGridLines="0" zoomScale="90" zoomScaleNormal="90" workbookViewId="0">
      <pane xSplit="3" ySplit="1" topLeftCell="AA10" activePane="bottomRight" state="frozen"/>
      <selection pane="topRight" activeCell="C1" sqref="C1"/>
      <selection pane="bottomLeft" activeCell="A2" sqref="A2"/>
      <selection pane="bottomRight" activeCell="A2" sqref="A2:AE31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2" t="s">
        <v>22</v>
      </c>
      <c r="C1" s="12" t="s">
        <v>23</v>
      </c>
      <c r="D1" s="13" t="s">
        <v>24</v>
      </c>
      <c r="E1" s="14" t="s">
        <v>25</v>
      </c>
      <c r="F1" s="15" t="s">
        <v>26</v>
      </c>
      <c r="G1" s="15" t="s">
        <v>27</v>
      </c>
      <c r="H1" s="15" t="s">
        <v>28</v>
      </c>
      <c r="I1" s="16" t="s">
        <v>29</v>
      </c>
      <c r="J1" s="17" t="s">
        <v>30</v>
      </c>
      <c r="K1" s="18" t="s">
        <v>31</v>
      </c>
      <c r="L1" s="18" t="s">
        <v>32</v>
      </c>
      <c r="M1" s="19" t="s">
        <v>33</v>
      </c>
      <c r="N1" s="20" t="s">
        <v>34</v>
      </c>
      <c r="O1" s="21" t="s">
        <v>35</v>
      </c>
      <c r="P1" s="21" t="s">
        <v>36</v>
      </c>
      <c r="Q1" s="22" t="s">
        <v>37</v>
      </c>
      <c r="R1" s="23" t="s">
        <v>38</v>
      </c>
      <c r="S1" s="24" t="s">
        <v>39</v>
      </c>
      <c r="T1" s="25" t="s">
        <v>40</v>
      </c>
      <c r="U1" s="24" t="s">
        <v>41</v>
      </c>
      <c r="V1" s="26" t="s">
        <v>42</v>
      </c>
      <c r="W1" s="27" t="s">
        <v>43</v>
      </c>
      <c r="X1" s="24" t="s">
        <v>44</v>
      </c>
      <c r="Y1" s="25" t="s">
        <v>45</v>
      </c>
      <c r="Z1" s="24" t="s">
        <v>46</v>
      </c>
      <c r="AA1" s="25" t="s">
        <v>47</v>
      </c>
      <c r="AB1" s="28" t="s">
        <v>48</v>
      </c>
      <c r="AC1" s="29" t="s">
        <v>49</v>
      </c>
      <c r="AD1" s="30" t="s">
        <v>50</v>
      </c>
      <c r="AE1" s="31" t="s">
        <v>51</v>
      </c>
      <c r="AG1" s="307" t="s">
        <v>52</v>
      </c>
      <c r="AH1" s="307"/>
    </row>
    <row r="2" spans="1:34" x14ac:dyDescent="0.25">
      <c r="A2" t="s">
        <v>209</v>
      </c>
      <c r="B2" s="32" t="s">
        <v>53</v>
      </c>
      <c r="C2" s="32" t="s">
        <v>53</v>
      </c>
      <c r="D2">
        <v>1</v>
      </c>
      <c r="E2" s="33">
        <v>-1.0639544140967086E-4</v>
      </c>
      <c r="F2" s="33">
        <v>4.7393620897729361E-5</v>
      </c>
      <c r="G2" s="33">
        <v>-2.2449316889980078</v>
      </c>
      <c r="H2" s="33">
        <v>2.4815719894140095E-2</v>
      </c>
      <c r="I2" s="33">
        <v>1.028254362954093</v>
      </c>
      <c r="J2" s="34">
        <v>883212325.37275505</v>
      </c>
      <c r="K2" s="34">
        <v>9323652.5</v>
      </c>
      <c r="L2" s="34">
        <v>430838142.80760378</v>
      </c>
      <c r="M2" s="34">
        <v>4597254</v>
      </c>
      <c r="N2" s="35">
        <v>-1.007864302283854E-2</v>
      </c>
      <c r="O2" s="35">
        <v>-9.9709988571738285E-3</v>
      </c>
      <c r="P2" s="36">
        <v>-45839.214380137812</v>
      </c>
      <c r="Q2" s="37">
        <v>-10356912.097048337</v>
      </c>
      <c r="R2" s="38">
        <v>3152526.7300000004</v>
      </c>
      <c r="S2" s="37">
        <v>3363922</v>
      </c>
      <c r="T2" s="39">
        <v>-3.2852733645333232</v>
      </c>
      <c r="U2" s="40">
        <v>4.8722226788881624</v>
      </c>
      <c r="V2" s="41">
        <v>1.9099999999999999E-2</v>
      </c>
      <c r="W2" s="36">
        <v>90073.651799999992</v>
      </c>
      <c r="X2" s="42">
        <v>444030219</v>
      </c>
      <c r="Y2" s="43">
        <v>-1.0453476797164213E-4</v>
      </c>
      <c r="Z2" s="44">
        <v>2.0285477867442169E-4</v>
      </c>
      <c r="AA2" s="38">
        <v>0</v>
      </c>
      <c r="AB2" s="45">
        <v>2590219.94</v>
      </c>
      <c r="AC2" s="40">
        <v>0</v>
      </c>
      <c r="AD2" s="32">
        <v>4</v>
      </c>
      <c r="AE2" s="32">
        <v>1</v>
      </c>
      <c r="AG2" s="46" t="s">
        <v>55</v>
      </c>
      <c r="AH2" s="46" t="s">
        <v>56</v>
      </c>
    </row>
    <row r="3" spans="1:34" x14ac:dyDescent="0.25">
      <c r="A3" t="s">
        <v>210</v>
      </c>
      <c r="B3" s="32" t="s">
        <v>57</v>
      </c>
      <c r="C3" s="32" t="s">
        <v>57</v>
      </c>
      <c r="D3">
        <v>1</v>
      </c>
      <c r="E3" s="33">
        <v>7.5020948909281892E-4</v>
      </c>
      <c r="F3" s="33">
        <v>8.2476078074140931E-5</v>
      </c>
      <c r="G3" s="33">
        <v>9.0960858786038141</v>
      </c>
      <c r="H3" s="33">
        <v>1.321030838619001E-19</v>
      </c>
      <c r="I3" s="33">
        <v>1.0313696804194348</v>
      </c>
      <c r="J3" s="34">
        <v>246653180</v>
      </c>
      <c r="K3" s="34">
        <v>9323652.5</v>
      </c>
      <c r="L3" s="34">
        <v>57755780</v>
      </c>
      <c r="M3" s="34">
        <v>4597254</v>
      </c>
      <c r="N3" s="35">
        <v>1.9846466409051505E-2</v>
      </c>
      <c r="O3" s="35">
        <v>9.4249598142624388E-3</v>
      </c>
      <c r="P3" s="36">
        <v>43328.934205957252</v>
      </c>
      <c r="Q3" s="37">
        <v>9789739.3944939822</v>
      </c>
      <c r="R3" s="38">
        <v>1807478.9900000002</v>
      </c>
      <c r="S3" s="37">
        <v>3987750</v>
      </c>
      <c r="T3" s="39">
        <v>5.4162396623453866</v>
      </c>
      <c r="U3" s="40">
        <v>2.2809597431289705</v>
      </c>
      <c r="V3" s="41">
        <v>1.06E-2</v>
      </c>
      <c r="W3" s="36">
        <v>49988.518799999998</v>
      </c>
      <c r="X3" s="42">
        <v>196898252</v>
      </c>
      <c r="Y3" s="43">
        <v>7.254822161141492E-4</v>
      </c>
      <c r="Z3" s="44">
        <v>2.5387995216940776E-4</v>
      </c>
      <c r="AA3" s="38">
        <v>0</v>
      </c>
      <c r="AB3" s="45">
        <v>3070567.5</v>
      </c>
      <c r="AC3" s="40">
        <v>0</v>
      </c>
      <c r="AD3" s="32">
        <v>18</v>
      </c>
      <c r="AE3" s="32">
        <v>2</v>
      </c>
      <c r="AG3" s="46"/>
      <c r="AH3" s="46"/>
    </row>
    <row r="4" spans="1:34" x14ac:dyDescent="0.25">
      <c r="A4" t="s">
        <v>211</v>
      </c>
      <c r="B4" s="32" t="s">
        <v>58</v>
      </c>
      <c r="C4" s="32" t="s">
        <v>58</v>
      </c>
      <c r="D4">
        <v>1</v>
      </c>
      <c r="E4" s="33">
        <v>0.70919945084561853</v>
      </c>
      <c r="F4" s="33">
        <v>0.16557432446210688</v>
      </c>
      <c r="G4" s="33">
        <v>4.2832694812408851</v>
      </c>
      <c r="H4" s="33">
        <v>1.875947563985184E-5</v>
      </c>
      <c r="I4" s="33">
        <v>1.4889933127773389</v>
      </c>
      <c r="J4" s="34">
        <v>95540</v>
      </c>
      <c r="K4" s="34">
        <v>9323652.5</v>
      </c>
      <c r="L4" s="34">
        <v>10498</v>
      </c>
      <c r="M4" s="34">
        <v>4597254</v>
      </c>
      <c r="N4" s="35">
        <v>7.2672073024804811E-3</v>
      </c>
      <c r="O4" s="35">
        <v>1.6194832469507458E-3</v>
      </c>
      <c r="P4" s="36">
        <v>7445.1758349773036</v>
      </c>
      <c r="Q4" s="37">
        <v>1682163.028154772</v>
      </c>
      <c r="R4" s="38">
        <v>40506.06</v>
      </c>
      <c r="S4" s="37">
        <v>376728</v>
      </c>
      <c r="T4" s="39">
        <v>41.528675663709876</v>
      </c>
      <c r="U4" s="40">
        <v>0.6833340056313002</v>
      </c>
      <c r="V4" s="41">
        <v>2.9999999999999997E-4</v>
      </c>
      <c r="W4" s="36">
        <v>1414.7693999999999</v>
      </c>
      <c r="X4" s="42">
        <v>87089</v>
      </c>
      <c r="Y4" s="43">
        <v>0.70610544717159551</v>
      </c>
      <c r="Z4" s="44">
        <v>1.624509869214252E-2</v>
      </c>
      <c r="AA4" s="38">
        <v>0</v>
      </c>
      <c r="AB4" s="45">
        <v>290080.56</v>
      </c>
      <c r="AC4" s="40">
        <v>0</v>
      </c>
      <c r="AD4" s="32">
        <v>20</v>
      </c>
      <c r="AE4" s="32">
        <v>3</v>
      </c>
      <c r="AG4" s="46" t="s">
        <v>59</v>
      </c>
      <c r="AH4" s="47" t="s">
        <v>60</v>
      </c>
    </row>
    <row r="5" spans="1:34" x14ac:dyDescent="0.25">
      <c r="A5" t="s">
        <v>211</v>
      </c>
      <c r="B5" s="32" t="s">
        <v>61</v>
      </c>
      <c r="C5" s="32" t="s">
        <v>61</v>
      </c>
      <c r="D5">
        <v>1</v>
      </c>
      <c r="E5" s="33">
        <v>-2.570981818289565E-4</v>
      </c>
      <c r="F5" s="33">
        <v>6.1105156757078257E-5</v>
      </c>
      <c r="G5" s="33">
        <v>-4.207471111661536</v>
      </c>
      <c r="H5" s="33">
        <v>2.6273291144287275E-5</v>
      </c>
      <c r="I5" s="33">
        <v>1.1436639848602634</v>
      </c>
      <c r="J5" s="34">
        <v>604470672</v>
      </c>
      <c r="K5" s="34">
        <v>9323652.5</v>
      </c>
      <c r="L5" s="34">
        <v>268715886</v>
      </c>
      <c r="M5" s="34">
        <v>4597254</v>
      </c>
      <c r="N5" s="35">
        <v>-1.6668179207679341E-2</v>
      </c>
      <c r="O5" s="35">
        <v>-1.5027746067360459E-2</v>
      </c>
      <c r="P5" s="36">
        <v>-69086.36571915714</v>
      </c>
      <c r="Q5" s="37">
        <v>-15609373.470586363</v>
      </c>
      <c r="R5" s="38">
        <v>2042004</v>
      </c>
      <c r="S5" s="37">
        <v>2105169</v>
      </c>
      <c r="T5" s="39">
        <v>-7.6441444143039696</v>
      </c>
      <c r="U5" s="40">
        <v>2.7717983089237097</v>
      </c>
      <c r="V5" s="41">
        <v>6.7999999999999996E-3</v>
      </c>
      <c r="W5" s="36">
        <v>32068.106399999993</v>
      </c>
      <c r="X5" s="42">
        <v>309639512</v>
      </c>
      <c r="Y5" s="43">
        <v>-2.5593701935922226E-4</v>
      </c>
      <c r="Z5" s="44">
        <v>1.0356593767012524E-4</v>
      </c>
      <c r="AA5" s="38">
        <v>0</v>
      </c>
      <c r="AB5" s="45">
        <v>1620980.1300000001</v>
      </c>
      <c r="AC5" s="40">
        <v>0</v>
      </c>
      <c r="AD5" s="32">
        <v>21</v>
      </c>
      <c r="AE5" s="32">
        <v>4</v>
      </c>
      <c r="AG5" s="46" t="s">
        <v>62</v>
      </c>
      <c r="AH5" s="46">
        <v>0.9677</v>
      </c>
    </row>
    <row r="6" spans="1:34" x14ac:dyDescent="0.25">
      <c r="A6" t="s">
        <v>209</v>
      </c>
      <c r="B6" s="32" t="s">
        <v>63</v>
      </c>
      <c r="C6" s="32" t="s">
        <v>63</v>
      </c>
      <c r="D6">
        <v>1</v>
      </c>
      <c r="E6" s="33">
        <v>2.0426848041577749E-4</v>
      </c>
      <c r="F6" s="33">
        <v>4.2796951254243922E-5</v>
      </c>
      <c r="G6" s="33">
        <v>4.7729680369585061</v>
      </c>
      <c r="H6" s="33">
        <v>1.8666474094773896E-6</v>
      </c>
      <c r="I6" s="33">
        <v>0.86267225231322264</v>
      </c>
      <c r="J6" s="34">
        <v>905881775.11916935</v>
      </c>
      <c r="K6" s="34">
        <v>9323652.5</v>
      </c>
      <c r="L6" s="34">
        <v>397291064.79305899</v>
      </c>
      <c r="M6" s="34">
        <v>4597254</v>
      </c>
      <c r="N6" s="35">
        <v>1.9846631311059671E-2</v>
      </c>
      <c r="O6" s="35">
        <v>1.7652720969527538E-2</v>
      </c>
      <c r="P6" s="36">
        <v>81154.042088044356</v>
      </c>
      <c r="Q6" s="37">
        <v>18335944.269372743</v>
      </c>
      <c r="R6" s="38">
        <v>11954978.08</v>
      </c>
      <c r="S6" s="37">
        <v>12438170</v>
      </c>
      <c r="T6" s="39">
        <v>1.5337497188763347</v>
      </c>
      <c r="U6" s="40">
        <v>1.3314979422690911</v>
      </c>
      <c r="V6" s="41">
        <v>1.9300000000000001E-2</v>
      </c>
      <c r="W6" s="36">
        <v>91016.83140000001</v>
      </c>
      <c r="X6" s="42">
        <v>227016694</v>
      </c>
      <c r="Y6" s="43">
        <v>4.7685684602638854E-4</v>
      </c>
      <c r="Z6" s="44">
        <v>4.0092571958606711E-4</v>
      </c>
      <c r="AA6" s="38">
        <v>0</v>
      </c>
      <c r="AB6" s="45">
        <v>9577390.9000000004</v>
      </c>
      <c r="AC6" s="40">
        <v>0</v>
      </c>
      <c r="AD6" s="32">
        <v>22</v>
      </c>
      <c r="AE6" s="32">
        <v>5</v>
      </c>
    </row>
    <row r="7" spans="1:34" x14ac:dyDescent="0.25">
      <c r="A7" t="s">
        <v>212</v>
      </c>
      <c r="B7" s="32" t="s">
        <v>64</v>
      </c>
      <c r="C7" s="32" t="s">
        <v>213</v>
      </c>
      <c r="D7">
        <v>1</v>
      </c>
      <c r="E7" s="33">
        <v>0.3937407220350686</v>
      </c>
      <c r="F7" s="33">
        <v>0.13698991538014055</v>
      </c>
      <c r="G7" s="33">
        <v>2.8742314420916073</v>
      </c>
      <c r="H7" s="33">
        <v>4.0670748076480044E-3</v>
      </c>
      <c r="I7" s="33">
        <v>1.8037967894375768</v>
      </c>
      <c r="J7" s="34">
        <v>811070.03749983548</v>
      </c>
      <c r="K7" s="34">
        <v>9323652.5</v>
      </c>
      <c r="L7" s="34">
        <v>405149.21685773728</v>
      </c>
      <c r="M7" s="34">
        <v>4597254</v>
      </c>
      <c r="N7" s="35">
        <v>3.4251737952073542E-2</v>
      </c>
      <c r="O7" s="35">
        <v>3.4699789304116775E-2</v>
      </c>
      <c r="P7" s="36">
        <v>159523.74517750807</v>
      </c>
      <c r="Q7" s="37">
        <v>36042794.985406175</v>
      </c>
      <c r="R7" s="38">
        <v>25631681.670000002</v>
      </c>
      <c r="S7" s="37">
        <v>26202953</v>
      </c>
      <c r="T7" s="39">
        <v>1.4061814378567137</v>
      </c>
      <c r="U7" s="40">
        <v>1.1723909778655064</v>
      </c>
      <c r="V7" s="41">
        <v>3.5799999999999998E-2</v>
      </c>
      <c r="W7" s="36">
        <v>168829.14840000001</v>
      </c>
      <c r="X7" s="42">
        <v>135015.01051362028</v>
      </c>
      <c r="Y7" s="43">
        <v>1.2709618205370672</v>
      </c>
      <c r="Z7" s="44">
        <v>1.2504472484781133</v>
      </c>
      <c r="AA7" s="38">
        <v>0</v>
      </c>
      <c r="AB7" s="45">
        <v>20176273.809999999</v>
      </c>
      <c r="AC7" s="40">
        <v>0</v>
      </c>
      <c r="AD7" s="32">
        <v>23</v>
      </c>
      <c r="AE7" s="32">
        <v>6</v>
      </c>
    </row>
    <row r="8" spans="1:34" x14ac:dyDescent="0.25">
      <c r="A8" t="s">
        <v>211</v>
      </c>
      <c r="B8" s="48" t="s">
        <v>66</v>
      </c>
      <c r="C8" s="48" t="s">
        <v>66</v>
      </c>
      <c r="D8">
        <v>1</v>
      </c>
      <c r="E8" s="33">
        <v>0.55769441691917043</v>
      </c>
      <c r="F8" s="33">
        <v>0.1258721503980352</v>
      </c>
      <c r="G8" s="33">
        <v>4.4306418469504099</v>
      </c>
      <c r="H8" s="33">
        <v>9.5944829760761452E-6</v>
      </c>
      <c r="I8" s="33">
        <v>1.0167083974179494</v>
      </c>
      <c r="J8" s="34">
        <v>579070</v>
      </c>
      <c r="K8" s="34">
        <v>9323652.5</v>
      </c>
      <c r="L8" s="34">
        <v>293712</v>
      </c>
      <c r="M8" s="34">
        <v>4597254</v>
      </c>
      <c r="N8" s="35">
        <v>3.4637080908515624E-2</v>
      </c>
      <c r="O8" s="35">
        <v>3.5630300736518669E-2</v>
      </c>
      <c r="P8" s="36">
        <v>163801.54258216338</v>
      </c>
      <c r="Q8" s="37">
        <v>37009320.531013995</v>
      </c>
      <c r="R8" s="38">
        <v>0</v>
      </c>
      <c r="S8" s="37">
        <v>0</v>
      </c>
      <c r="T8" s="39">
        <v>0</v>
      </c>
      <c r="U8" s="40">
        <v>0</v>
      </c>
      <c r="V8" s="41">
        <v>0</v>
      </c>
      <c r="W8" s="36">
        <v>0</v>
      </c>
      <c r="X8" s="42">
        <v>0</v>
      </c>
      <c r="Y8" s="43">
        <v>0.55735284588271672</v>
      </c>
      <c r="Z8" s="44">
        <v>0</v>
      </c>
      <c r="AA8" s="38">
        <v>0</v>
      </c>
      <c r="AB8" s="45">
        <v>0</v>
      </c>
      <c r="AC8" s="40">
        <v>0</v>
      </c>
      <c r="AD8" s="48">
        <v>1</v>
      </c>
      <c r="AE8" s="48">
        <v>7</v>
      </c>
    </row>
    <row r="9" spans="1:34" x14ac:dyDescent="0.25">
      <c r="A9" t="s">
        <v>211</v>
      </c>
      <c r="B9" s="48" t="s">
        <v>67</v>
      </c>
      <c r="C9" s="48" t="s">
        <v>67</v>
      </c>
      <c r="D9">
        <v>1</v>
      </c>
      <c r="E9" s="33">
        <v>0.46057487840640154</v>
      </c>
      <c r="F9" s="33">
        <v>0.47777431791573555</v>
      </c>
      <c r="G9" s="33">
        <v>0.96400091243002428</v>
      </c>
      <c r="H9" s="33">
        <v>0.33509172749775573</v>
      </c>
      <c r="I9" s="33">
        <v>0.81593864103240732</v>
      </c>
      <c r="J9" s="34">
        <v>483698</v>
      </c>
      <c r="K9" s="34">
        <v>9323652.5</v>
      </c>
      <c r="L9" s="34">
        <v>237840</v>
      </c>
      <c r="M9" s="34">
        <v>4597254</v>
      </c>
      <c r="N9" s="35">
        <v>2.3893977980777342E-2</v>
      </c>
      <c r="O9" s="35">
        <v>2.3827947962017877E-2</v>
      </c>
      <c r="P9" s="36">
        <v>109543.12908017854</v>
      </c>
      <c r="Q9" s="37">
        <v>24750174.584375538</v>
      </c>
      <c r="R9" s="38">
        <v>0</v>
      </c>
      <c r="S9" s="37">
        <v>0</v>
      </c>
      <c r="T9" s="39">
        <v>0</v>
      </c>
      <c r="U9" s="40">
        <v>0</v>
      </c>
      <c r="V9" s="41">
        <v>0</v>
      </c>
      <c r="W9" s="36">
        <v>0</v>
      </c>
      <c r="X9" s="42">
        <v>0</v>
      </c>
      <c r="Y9" s="43">
        <v>0.46011058921445958</v>
      </c>
      <c r="Z9" s="44">
        <v>0</v>
      </c>
      <c r="AA9" s="38">
        <v>0</v>
      </c>
      <c r="AB9" s="45">
        <v>0</v>
      </c>
      <c r="AC9" s="40">
        <v>0</v>
      </c>
      <c r="AD9" s="48">
        <v>2</v>
      </c>
      <c r="AE9" s="48">
        <v>8</v>
      </c>
    </row>
    <row r="10" spans="1:34" x14ac:dyDescent="0.25">
      <c r="A10" t="s">
        <v>211</v>
      </c>
      <c r="B10" s="48" t="s">
        <v>68</v>
      </c>
      <c r="C10" s="48" t="s">
        <v>68</v>
      </c>
      <c r="D10">
        <v>1</v>
      </c>
      <c r="E10" s="33">
        <v>1.6489321373601993</v>
      </c>
      <c r="F10" s="33">
        <v>0.11559999617245281</v>
      </c>
      <c r="G10" s="33">
        <v>14.26411930758468</v>
      </c>
      <c r="H10" s="33">
        <v>2.760316750002654E-45</v>
      </c>
      <c r="I10" s="33">
        <v>1.2274811195873068</v>
      </c>
      <c r="J10" s="34">
        <v>226702</v>
      </c>
      <c r="K10" s="34">
        <v>9323652.5</v>
      </c>
      <c r="L10" s="34">
        <v>152376</v>
      </c>
      <c r="M10" s="34">
        <v>4597254</v>
      </c>
      <c r="N10" s="35">
        <v>4.0093323233982806E-2</v>
      </c>
      <c r="O10" s="35">
        <v>5.465386149262097E-2</v>
      </c>
      <c r="P10" s="36">
        <v>251257.68336239771</v>
      </c>
      <c r="Q10" s="37">
        <v>56769160.978900142</v>
      </c>
      <c r="R10" s="38">
        <v>0</v>
      </c>
      <c r="S10" s="37">
        <v>0</v>
      </c>
      <c r="T10" s="39">
        <v>0</v>
      </c>
      <c r="U10" s="40">
        <v>0</v>
      </c>
      <c r="V10" s="41">
        <v>0</v>
      </c>
      <c r="W10" s="36">
        <v>0</v>
      </c>
      <c r="X10" s="42">
        <v>0</v>
      </c>
      <c r="Y10" s="43">
        <v>1.6486291919004601</v>
      </c>
      <c r="Z10" s="44">
        <v>0</v>
      </c>
      <c r="AA10" s="38">
        <v>0</v>
      </c>
      <c r="AB10" s="45">
        <v>0</v>
      </c>
      <c r="AC10" s="40">
        <v>0</v>
      </c>
      <c r="AD10" s="48">
        <v>3</v>
      </c>
      <c r="AE10" s="48">
        <v>9</v>
      </c>
    </row>
    <row r="11" spans="1:34" x14ac:dyDescent="0.25">
      <c r="A11" t="s">
        <v>211</v>
      </c>
      <c r="B11" s="48" t="s">
        <v>69</v>
      </c>
      <c r="C11" s="48" t="s">
        <v>70</v>
      </c>
      <c r="D11">
        <v>1</v>
      </c>
      <c r="E11" s="33">
        <v>-0.14974819792100727</v>
      </c>
      <c r="F11" s="33">
        <v>9.8600180115077179E-2</v>
      </c>
      <c r="G11" s="33">
        <v>-1.5187416264983975</v>
      </c>
      <c r="H11" s="33">
        <v>0.12889028008192835</v>
      </c>
      <c r="I11" s="33">
        <v>1.0585440347204487</v>
      </c>
      <c r="J11" s="34">
        <v>842798.96037264389</v>
      </c>
      <c r="K11" s="34">
        <v>9323652.5</v>
      </c>
      <c r="L11" s="34">
        <v>427838.22707472503</v>
      </c>
      <c r="M11" s="34">
        <v>4597254</v>
      </c>
      <c r="N11" s="35">
        <v>-1.3536285862809864E-2</v>
      </c>
      <c r="O11" s="35">
        <v>-1.3936146122480677E-2</v>
      </c>
      <c r="P11" s="36">
        <v>-64068.003506158777</v>
      </c>
      <c r="Q11" s="37">
        <v>-14475524.712181514</v>
      </c>
      <c r="R11" s="38">
        <v>0</v>
      </c>
      <c r="S11" s="37">
        <v>0</v>
      </c>
      <c r="T11" s="39">
        <v>0</v>
      </c>
      <c r="U11" s="40">
        <v>0</v>
      </c>
      <c r="V11" s="41">
        <v>0</v>
      </c>
      <c r="W11" s="36">
        <v>0</v>
      </c>
      <c r="X11" s="42">
        <v>0</v>
      </c>
      <c r="Y11" s="43">
        <v>-0.44814708458302749</v>
      </c>
      <c r="Z11" s="44">
        <v>0</v>
      </c>
      <c r="AA11" s="38">
        <v>0</v>
      </c>
      <c r="AB11" s="45">
        <v>0</v>
      </c>
      <c r="AC11" s="40">
        <v>0</v>
      </c>
      <c r="AD11" s="48">
        <v>19</v>
      </c>
      <c r="AE11" s="48">
        <v>10</v>
      </c>
    </row>
    <row r="12" spans="1:34" x14ac:dyDescent="0.25">
      <c r="A12" t="s">
        <v>211</v>
      </c>
      <c r="B12" s="48" t="s">
        <v>71</v>
      </c>
      <c r="C12" s="48" t="s">
        <v>72</v>
      </c>
      <c r="D12">
        <v>1</v>
      </c>
      <c r="E12" s="33">
        <v>2.6375063871499558</v>
      </c>
      <c r="F12" s="33">
        <v>0.26207917994034219</v>
      </c>
      <c r="G12" s="33">
        <v>10.063776862207591</v>
      </c>
      <c r="H12" s="33">
        <v>1.3329230421759786E-23</v>
      </c>
      <c r="I12" s="33">
        <v>1.0846496544667277</v>
      </c>
      <c r="J12" s="34">
        <v>236387.62362146378</v>
      </c>
      <c r="K12" s="34">
        <v>9323652.5</v>
      </c>
      <c r="L12" s="34">
        <v>136542.54021167755</v>
      </c>
      <c r="M12" s="34">
        <v>4597254</v>
      </c>
      <c r="N12" s="35">
        <v>6.6870131329413066E-2</v>
      </c>
      <c r="O12" s="35">
        <v>7.8336289864771286E-2</v>
      </c>
      <c r="P12" s="36">
        <v>360131.82192597922</v>
      </c>
      <c r="Q12" s="37">
        <v>81368183.845955744</v>
      </c>
      <c r="R12" s="38">
        <v>0</v>
      </c>
      <c r="S12" s="37">
        <v>0</v>
      </c>
      <c r="T12" s="39">
        <v>0</v>
      </c>
      <c r="U12" s="40">
        <v>0</v>
      </c>
      <c r="V12" s="41">
        <v>0</v>
      </c>
      <c r="W12" s="36">
        <v>0</v>
      </c>
      <c r="X12" s="42">
        <v>0</v>
      </c>
      <c r="Y12" s="43">
        <v>4.7692630467876098</v>
      </c>
      <c r="Z12" s="44">
        <v>0</v>
      </c>
      <c r="AA12" s="38">
        <v>0</v>
      </c>
      <c r="AB12" s="45">
        <v>0</v>
      </c>
      <c r="AC12" s="40">
        <v>0</v>
      </c>
      <c r="AD12" s="48">
        <v>27</v>
      </c>
      <c r="AE12" s="48">
        <v>11</v>
      </c>
    </row>
    <row r="13" spans="1:34" x14ac:dyDescent="0.25">
      <c r="A13" t="s">
        <v>211</v>
      </c>
      <c r="B13" s="48" t="s">
        <v>73</v>
      </c>
      <c r="C13" s="48" t="s">
        <v>74</v>
      </c>
      <c r="D13">
        <v>1</v>
      </c>
      <c r="E13" s="33">
        <v>1.7528057352593585</v>
      </c>
      <c r="F13" s="33">
        <v>0.20077806243351723</v>
      </c>
      <c r="G13" s="33">
        <v>8.7300659943352006</v>
      </c>
      <c r="H13" s="33">
        <v>3.4109612672589391E-18</v>
      </c>
      <c r="I13" s="33">
        <v>0.99395570839516234</v>
      </c>
      <c r="J13" s="34">
        <v>339423.96577980218</v>
      </c>
      <c r="K13" s="34">
        <v>9323652.5</v>
      </c>
      <c r="L13" s="34">
        <v>162205.90975764202</v>
      </c>
      <c r="M13" s="34">
        <v>4597254</v>
      </c>
      <c r="N13" s="35">
        <v>6.381021535319055E-2</v>
      </c>
      <c r="O13" s="35">
        <v>6.1844624838252753E-2</v>
      </c>
      <c r="P13" s="36">
        <v>284315.44891615683</v>
      </c>
      <c r="Q13" s="37">
        <v>64238232.528116472</v>
      </c>
      <c r="R13" s="38">
        <v>0</v>
      </c>
      <c r="S13" s="37">
        <v>0</v>
      </c>
      <c r="T13" s="39">
        <v>0</v>
      </c>
      <c r="U13" s="40">
        <v>0</v>
      </c>
      <c r="V13" s="41">
        <v>0</v>
      </c>
      <c r="W13" s="36">
        <v>0</v>
      </c>
      <c r="X13" s="42">
        <v>0</v>
      </c>
      <c r="Y13" s="43">
        <v>6.912605128036879</v>
      </c>
      <c r="Z13" s="44">
        <v>0</v>
      </c>
      <c r="AA13" s="38">
        <v>0</v>
      </c>
      <c r="AB13" s="45">
        <v>0</v>
      </c>
      <c r="AC13" s="40">
        <v>0</v>
      </c>
      <c r="AD13" s="48">
        <v>26</v>
      </c>
      <c r="AE13" s="48">
        <v>12</v>
      </c>
    </row>
    <row r="14" spans="1:34" x14ac:dyDescent="0.25">
      <c r="A14" t="s">
        <v>211</v>
      </c>
      <c r="B14" s="48" t="s">
        <v>75</v>
      </c>
      <c r="C14" s="48" t="s">
        <v>76</v>
      </c>
      <c r="D14">
        <v>1</v>
      </c>
      <c r="E14" s="33">
        <v>0.68462401161477804</v>
      </c>
      <c r="F14" s="33">
        <v>6.0339540829195931E-2</v>
      </c>
      <c r="G14" s="33">
        <v>11.346191936606774</v>
      </c>
      <c r="H14" s="33">
        <v>1.7606742673723511E-29</v>
      </c>
      <c r="I14" s="33">
        <v>1.5203999161516952</v>
      </c>
      <c r="J14" s="34">
        <v>2187928.1506779371</v>
      </c>
      <c r="K14" s="34">
        <v>9323652.5</v>
      </c>
      <c r="L14" s="34">
        <v>1167679.5481170248</v>
      </c>
      <c r="M14" s="34">
        <v>4597254</v>
      </c>
      <c r="N14" s="35">
        <v>0.16065679706982128</v>
      </c>
      <c r="O14" s="35">
        <v>0.17389107856829508</v>
      </c>
      <c r="P14" s="36">
        <v>799421.4565124088</v>
      </c>
      <c r="Q14" s="37">
        <v>180621283.88441363</v>
      </c>
      <c r="R14" s="38">
        <v>0</v>
      </c>
      <c r="S14" s="37">
        <v>0</v>
      </c>
      <c r="T14" s="39">
        <v>0</v>
      </c>
      <c r="U14" s="40">
        <v>0</v>
      </c>
      <c r="V14" s="41">
        <v>0</v>
      </c>
      <c r="W14" s="36">
        <v>0</v>
      </c>
      <c r="X14" s="42">
        <v>0</v>
      </c>
      <c r="Y14" s="43">
        <v>2.6469682084685107</v>
      </c>
      <c r="Z14" s="44">
        <v>0</v>
      </c>
      <c r="AA14" s="38">
        <v>0</v>
      </c>
      <c r="AB14" s="45">
        <v>0</v>
      </c>
      <c r="AC14" s="40">
        <v>0</v>
      </c>
      <c r="AD14" s="48">
        <v>28</v>
      </c>
      <c r="AE14" s="48">
        <v>13</v>
      </c>
    </row>
    <row r="15" spans="1:34" x14ac:dyDescent="0.25">
      <c r="A15" t="s">
        <v>211</v>
      </c>
      <c r="B15" s="48" t="s">
        <v>77</v>
      </c>
      <c r="C15" s="48" t="s">
        <v>78</v>
      </c>
      <c r="D15">
        <v>1</v>
      </c>
      <c r="E15" s="33">
        <v>-0.44078661222153004</v>
      </c>
      <c r="F15" s="33">
        <v>4.8017154191650369E-2</v>
      </c>
      <c r="G15" s="33">
        <v>-9.1797737629811014</v>
      </c>
      <c r="H15" s="33">
        <v>6.1714124806792168E-20</v>
      </c>
      <c r="I15" s="33">
        <v>1.4430574289300067</v>
      </c>
      <c r="J15" s="34">
        <v>1723050.6248531761</v>
      </c>
      <c r="K15" s="34">
        <v>9323652.5</v>
      </c>
      <c r="L15" s="34">
        <v>1096562.6124828663</v>
      </c>
      <c r="M15" s="34">
        <v>4597254</v>
      </c>
      <c r="N15" s="35">
        <v>-8.145924010093919E-2</v>
      </c>
      <c r="O15" s="35">
        <v>-0.10513887617371437</v>
      </c>
      <c r="P15" s="36">
        <v>-483350.1190451131</v>
      </c>
      <c r="Q15" s="37">
        <v>-109208125.89705285</v>
      </c>
      <c r="R15" s="38">
        <v>0</v>
      </c>
      <c r="S15" s="37">
        <v>0</v>
      </c>
      <c r="T15" s="39">
        <v>0</v>
      </c>
      <c r="U15" s="40">
        <v>0</v>
      </c>
      <c r="V15" s="41">
        <v>0</v>
      </c>
      <c r="W15" s="36">
        <v>0</v>
      </c>
      <c r="X15" s="42">
        <v>0</v>
      </c>
      <c r="Y15" s="43">
        <v>-0.74307826501623919</v>
      </c>
      <c r="Z15" s="44">
        <v>0</v>
      </c>
      <c r="AA15" s="38">
        <v>0</v>
      </c>
      <c r="AB15" s="45">
        <v>0</v>
      </c>
      <c r="AC15" s="40">
        <v>0</v>
      </c>
      <c r="AD15" s="48">
        <v>29</v>
      </c>
      <c r="AE15" s="48">
        <v>14</v>
      </c>
    </row>
    <row r="16" spans="1:34" x14ac:dyDescent="0.25">
      <c r="A16" t="s">
        <v>211</v>
      </c>
      <c r="B16" s="48" t="s">
        <v>79</v>
      </c>
      <c r="C16" s="48" t="s">
        <v>79</v>
      </c>
      <c r="D16">
        <v>1</v>
      </c>
      <c r="E16" s="33">
        <v>-4.5120000168631526E-2</v>
      </c>
      <c r="F16" s="33">
        <v>4.1434349856386422E-2</v>
      </c>
      <c r="G16" s="33">
        <v>-1.0889515661527152</v>
      </c>
      <c r="H16" s="33">
        <v>0.27622732080553197</v>
      </c>
      <c r="I16" s="33">
        <v>1.4906336464672858</v>
      </c>
      <c r="J16" s="34">
        <v>1371478</v>
      </c>
      <c r="K16" s="34">
        <v>9323652.5</v>
      </c>
      <c r="L16" s="34">
        <v>922036</v>
      </c>
      <c r="M16" s="34">
        <v>4597254</v>
      </c>
      <c r="N16" s="35">
        <v>-6.6370006380304745E-3</v>
      </c>
      <c r="O16" s="35">
        <v>-9.0493726201520165E-3</v>
      </c>
      <c r="P16" s="36">
        <v>-41602.264475484335</v>
      </c>
      <c r="Q16" s="37">
        <v>-9399615.6355909314</v>
      </c>
      <c r="R16" s="38">
        <v>0</v>
      </c>
      <c r="S16" s="37">
        <v>0</v>
      </c>
      <c r="T16" s="39">
        <v>0</v>
      </c>
      <c r="U16" s="40">
        <v>0</v>
      </c>
      <c r="V16" s="41">
        <v>0</v>
      </c>
      <c r="W16" s="36">
        <v>0</v>
      </c>
      <c r="X16" s="42">
        <v>0</v>
      </c>
      <c r="Y16" s="43">
        <v>-4.5112954602663617E-2</v>
      </c>
      <c r="Z16" s="44">
        <v>0</v>
      </c>
      <c r="AA16" s="38">
        <v>0</v>
      </c>
      <c r="AB16" s="45">
        <v>0</v>
      </c>
      <c r="AC16" s="40">
        <v>0</v>
      </c>
      <c r="AD16" s="48">
        <v>30</v>
      </c>
      <c r="AE16" s="48">
        <v>15</v>
      </c>
    </row>
    <row r="17" spans="1:31" x14ac:dyDescent="0.25">
      <c r="A17" t="s">
        <v>211</v>
      </c>
      <c r="B17" s="48" t="s">
        <v>81</v>
      </c>
      <c r="C17" s="48" t="s">
        <v>81</v>
      </c>
      <c r="D17">
        <v>1</v>
      </c>
      <c r="E17" s="33">
        <v>8.5273205178843903E-2</v>
      </c>
      <c r="F17" s="33">
        <v>7.9201768439226307E-3</v>
      </c>
      <c r="G17" s="33">
        <v>10.766578431171821</v>
      </c>
      <c r="H17" s="33">
        <v>9.654687225696446E-27</v>
      </c>
      <c r="I17" s="33">
        <v>1.0643825740994339</v>
      </c>
      <c r="J17" s="34">
        <v>9371327</v>
      </c>
      <c r="K17" s="34">
        <v>9323652.5</v>
      </c>
      <c r="L17" s="34">
        <v>4616328</v>
      </c>
      <c r="M17" s="34">
        <v>4597254</v>
      </c>
      <c r="N17" s="35">
        <v>8.5709231448623774E-2</v>
      </c>
      <c r="O17" s="35">
        <v>8.5627003580146341E-2</v>
      </c>
      <c r="P17" s="36">
        <v>393649.0847168421</v>
      </c>
      <c r="Q17" s="37">
        <v>88941074.200923309</v>
      </c>
      <c r="R17" s="38">
        <v>0</v>
      </c>
      <c r="S17" s="37">
        <v>0</v>
      </c>
      <c r="T17" s="39">
        <v>0</v>
      </c>
      <c r="U17" s="40">
        <v>0</v>
      </c>
      <c r="V17" s="41">
        <v>0</v>
      </c>
      <c r="W17" s="36">
        <v>0</v>
      </c>
      <c r="X17" s="42">
        <v>0</v>
      </c>
      <c r="Y17" s="43">
        <v>8.4347567363970533E-2</v>
      </c>
      <c r="Z17" s="44">
        <v>0</v>
      </c>
      <c r="AA17" s="38">
        <v>0</v>
      </c>
      <c r="AB17" s="45">
        <v>0</v>
      </c>
      <c r="AC17" s="40">
        <v>0</v>
      </c>
      <c r="AD17" s="48">
        <v>24</v>
      </c>
      <c r="AE17" s="48">
        <v>17</v>
      </c>
    </row>
    <row r="18" spans="1:31" x14ac:dyDescent="0.25">
      <c r="A18" t="s">
        <v>211</v>
      </c>
      <c r="B18" s="48" t="s">
        <v>82</v>
      </c>
      <c r="C18" s="48" t="s">
        <v>82</v>
      </c>
      <c r="D18">
        <v>1</v>
      </c>
      <c r="E18" s="33">
        <v>0.48049014504710008</v>
      </c>
      <c r="F18" s="33">
        <v>6.4351295484586755E-3</v>
      </c>
      <c r="G18" s="33">
        <v>74.666740028906759</v>
      </c>
      <c r="H18" s="33">
        <v>0</v>
      </c>
      <c r="I18" s="33">
        <v>1.1224721451514301</v>
      </c>
      <c r="J18" s="34">
        <v>9143633.5</v>
      </c>
      <c r="K18" s="34">
        <v>9323652.5</v>
      </c>
      <c r="L18" s="34">
        <v>4774073</v>
      </c>
      <c r="M18" s="34">
        <v>4597254</v>
      </c>
      <c r="N18" s="35">
        <v>0.47121294864566471</v>
      </c>
      <c r="O18" s="35">
        <v>0.49897069603625216</v>
      </c>
      <c r="P18" s="36">
        <v>2293895.0282354443</v>
      </c>
      <c r="Q18" s="37">
        <v>518282642.67951632</v>
      </c>
      <c r="R18" s="38">
        <v>0</v>
      </c>
      <c r="S18" s="37">
        <v>0</v>
      </c>
      <c r="T18" s="39">
        <v>0</v>
      </c>
      <c r="U18" s="40">
        <v>0</v>
      </c>
      <c r="V18" s="41">
        <v>0</v>
      </c>
      <c r="W18" s="36">
        <v>0</v>
      </c>
      <c r="X18" s="42">
        <v>0</v>
      </c>
      <c r="Y18" s="43">
        <v>0.47476844732342616</v>
      </c>
      <c r="Z18" s="44">
        <v>0</v>
      </c>
      <c r="AA18" s="38">
        <v>0</v>
      </c>
      <c r="AB18" s="45">
        <v>0</v>
      </c>
      <c r="AC18" s="40">
        <v>0</v>
      </c>
      <c r="AD18" s="48">
        <v>25</v>
      </c>
      <c r="AE18" s="48">
        <v>18</v>
      </c>
    </row>
    <row r="19" spans="1:31" x14ac:dyDescent="0.25">
      <c r="A19" t="s">
        <v>211</v>
      </c>
      <c r="B19" t="s">
        <v>84</v>
      </c>
      <c r="C19" t="s">
        <v>84</v>
      </c>
      <c r="E19" s="33">
        <v>-4.2818307078580589E-14</v>
      </c>
      <c r="F19" s="33">
        <v>8.257428034016618</v>
      </c>
      <c r="G19" s="33">
        <v>-5.185429034584356E-15</v>
      </c>
      <c r="H19" s="33">
        <v>1</v>
      </c>
      <c r="I19" s="33">
        <v>0</v>
      </c>
      <c r="J19" s="34">
        <v>5040</v>
      </c>
      <c r="K19" s="34">
        <v>9323652.5</v>
      </c>
      <c r="L19" s="34">
        <v>2520</v>
      </c>
      <c r="M19" s="34">
        <v>4597254</v>
      </c>
      <c r="N19" s="35">
        <v>-2.314589348713352E-17</v>
      </c>
      <c r="O19" s="35">
        <v>-2.3470996781562013E-17</v>
      </c>
      <c r="P19" s="36">
        <v>-1.0790213383802308E-10</v>
      </c>
      <c r="Q19" s="37">
        <v>-2.4379408119362934E-8</v>
      </c>
      <c r="R19" s="38">
        <v>0</v>
      </c>
      <c r="S19" s="37">
        <v>0</v>
      </c>
      <c r="T19" s="39">
        <v>0</v>
      </c>
      <c r="U19" s="40">
        <v>0</v>
      </c>
      <c r="V19" s="41">
        <v>0</v>
      </c>
      <c r="W19" s="36">
        <v>0</v>
      </c>
      <c r="X19" s="42">
        <v>0</v>
      </c>
      <c r="Y19" s="43">
        <v>0</v>
      </c>
      <c r="Z19" s="44">
        <v>0</v>
      </c>
      <c r="AA19" s="38">
        <v>0</v>
      </c>
      <c r="AB19" s="45">
        <v>0</v>
      </c>
      <c r="AC19" s="40">
        <v>0</v>
      </c>
      <c r="AD19">
        <v>5</v>
      </c>
      <c r="AE19">
        <v>20</v>
      </c>
    </row>
    <row r="20" spans="1:31" x14ac:dyDescent="0.25">
      <c r="A20" t="s">
        <v>211</v>
      </c>
      <c r="B20" t="s">
        <v>85</v>
      </c>
      <c r="C20" t="s">
        <v>85</v>
      </c>
      <c r="D20">
        <v>1</v>
      </c>
      <c r="E20" s="33">
        <v>4.0533635225021278</v>
      </c>
      <c r="F20" s="33">
        <v>1.2391991085099963</v>
      </c>
      <c r="G20" s="33">
        <v>3.2709541950654417</v>
      </c>
      <c r="H20" s="33">
        <v>1.079062758972677E-3</v>
      </c>
      <c r="I20" s="33">
        <v>1.0791434735095362</v>
      </c>
      <c r="J20" s="34">
        <v>63000</v>
      </c>
      <c r="K20" s="34">
        <v>9323652.5</v>
      </c>
      <c r="L20" s="34">
        <v>18900</v>
      </c>
      <c r="M20" s="34">
        <v>4597254</v>
      </c>
      <c r="N20" s="35">
        <v>2.7388612125734423E-2</v>
      </c>
      <c r="O20" s="35">
        <v>1.6663984755963063E-2</v>
      </c>
      <c r="P20" s="36">
        <v>76608.570575290214</v>
      </c>
      <c r="Q20" s="37">
        <v>17308940.435781069</v>
      </c>
      <c r="R20" s="38">
        <v>0</v>
      </c>
      <c r="S20" s="37">
        <v>0</v>
      </c>
      <c r="T20" s="39">
        <v>0</v>
      </c>
      <c r="U20" s="40">
        <v>0</v>
      </c>
      <c r="V20" s="41">
        <v>0</v>
      </c>
      <c r="W20" s="36">
        <v>0</v>
      </c>
      <c r="X20" s="42">
        <v>0</v>
      </c>
      <c r="Y20" s="43">
        <v>4.0341532688409805</v>
      </c>
      <c r="Z20" s="44">
        <v>0</v>
      </c>
      <c r="AA20" s="38">
        <v>0</v>
      </c>
      <c r="AB20" s="45">
        <v>0</v>
      </c>
      <c r="AC20" s="40">
        <v>0</v>
      </c>
      <c r="AD20">
        <v>17</v>
      </c>
      <c r="AE20">
        <v>21</v>
      </c>
    </row>
    <row r="21" spans="1:31" x14ac:dyDescent="0.25">
      <c r="A21" t="s">
        <v>211</v>
      </c>
      <c r="B21" t="s">
        <v>86</v>
      </c>
      <c r="C21" t="s">
        <v>86</v>
      </c>
      <c r="E21" s="33">
        <v>-101.3516692040987</v>
      </c>
      <c r="F21" s="33">
        <v>28.46735428453697</v>
      </c>
      <c r="G21" s="33">
        <v>-3.5602770876094856</v>
      </c>
      <c r="H21" s="33">
        <v>3.7388181888177213E-4</v>
      </c>
      <c r="I21" s="33">
        <v>0.90789329958539655</v>
      </c>
      <c r="J21" s="34">
        <v>420</v>
      </c>
      <c r="K21" s="34">
        <v>9323652.5</v>
      </c>
      <c r="L21" s="34">
        <v>210</v>
      </c>
      <c r="M21" s="34">
        <v>4597254</v>
      </c>
      <c r="N21" s="35">
        <v>-4.5655606604516263E-3</v>
      </c>
      <c r="O21" s="35">
        <v>-4.6296877511794489E-3</v>
      </c>
      <c r="P21" s="36">
        <v>-21283.850532860728</v>
      </c>
      <c r="Q21" s="37">
        <v>-4808873.1893945523</v>
      </c>
      <c r="R21" s="38">
        <v>0</v>
      </c>
      <c r="S21" s="37">
        <v>0</v>
      </c>
      <c r="T21" s="39">
        <v>0</v>
      </c>
      <c r="U21" s="40">
        <v>0</v>
      </c>
      <c r="V21" s="41">
        <v>0</v>
      </c>
      <c r="W21" s="36">
        <v>0</v>
      </c>
      <c r="X21" s="42">
        <v>0</v>
      </c>
      <c r="Y21" s="43">
        <v>0</v>
      </c>
      <c r="Z21" s="44">
        <v>0</v>
      </c>
      <c r="AA21" s="38">
        <v>0</v>
      </c>
      <c r="AB21" s="45">
        <v>0</v>
      </c>
      <c r="AC21" s="40">
        <v>0</v>
      </c>
      <c r="AD21">
        <v>6</v>
      </c>
      <c r="AE21">
        <v>22</v>
      </c>
    </row>
    <row r="22" spans="1:31" x14ac:dyDescent="0.25">
      <c r="A22" t="s">
        <v>211</v>
      </c>
      <c r="B22" t="s">
        <v>87</v>
      </c>
      <c r="C22" t="s">
        <v>87</v>
      </c>
      <c r="E22" s="33">
        <v>-129.77561664649983</v>
      </c>
      <c r="F22" s="33">
        <v>28.842189688043309</v>
      </c>
      <c r="G22" s="33">
        <v>-4.4995063845758922</v>
      </c>
      <c r="H22" s="33">
        <v>6.96439512436153E-6</v>
      </c>
      <c r="I22" s="33">
        <v>0.93195953466633563</v>
      </c>
      <c r="J22" s="34">
        <v>420</v>
      </c>
      <c r="K22" s="34">
        <v>9323652.5</v>
      </c>
      <c r="L22" s="34">
        <v>210</v>
      </c>
      <c r="M22" s="34">
        <v>4597254</v>
      </c>
      <c r="N22" s="35">
        <v>-5.8459663733209629E-3</v>
      </c>
      <c r="O22" s="35">
        <v>-5.9280778255378017E-3</v>
      </c>
      <c r="P22" s="36">
        <v>-27252.879495764962</v>
      </c>
      <c r="Q22" s="37">
        <v>-6157515.5932731358</v>
      </c>
      <c r="R22" s="38">
        <v>0</v>
      </c>
      <c r="S22" s="37">
        <v>0</v>
      </c>
      <c r="T22" s="39">
        <v>0</v>
      </c>
      <c r="U22" s="40">
        <v>0</v>
      </c>
      <c r="V22" s="41">
        <v>0</v>
      </c>
      <c r="W22" s="36">
        <v>0</v>
      </c>
      <c r="X22" s="42">
        <v>0</v>
      </c>
      <c r="Y22" s="43">
        <v>0</v>
      </c>
      <c r="Z22" s="44">
        <v>0</v>
      </c>
      <c r="AA22" s="38">
        <v>0</v>
      </c>
      <c r="AB22" s="45">
        <v>0</v>
      </c>
      <c r="AC22" s="40">
        <v>0</v>
      </c>
      <c r="AD22">
        <v>9</v>
      </c>
      <c r="AE22">
        <v>23</v>
      </c>
    </row>
    <row r="23" spans="1:31" x14ac:dyDescent="0.25">
      <c r="A23" t="s">
        <v>211</v>
      </c>
      <c r="B23" t="s">
        <v>88</v>
      </c>
      <c r="C23" t="s">
        <v>88</v>
      </c>
      <c r="E23" s="33">
        <v>93.657961344809834</v>
      </c>
      <c r="F23" s="33">
        <v>28.319549879686285</v>
      </c>
      <c r="G23" s="33">
        <v>3.307183968061266</v>
      </c>
      <c r="H23" s="33">
        <v>9.4899333744214863E-4</v>
      </c>
      <c r="I23" s="33">
        <v>0.89849008886749848</v>
      </c>
      <c r="J23" s="34">
        <v>420</v>
      </c>
      <c r="K23" s="34">
        <v>9323652.5</v>
      </c>
      <c r="L23" s="34">
        <v>210</v>
      </c>
      <c r="M23" s="34">
        <v>4597254</v>
      </c>
      <c r="N23" s="35">
        <v>4.2189843266702753E-3</v>
      </c>
      <c r="O23" s="35">
        <v>4.2782434649923772E-3</v>
      </c>
      <c r="P23" s="36">
        <v>19668.171882410064</v>
      </c>
      <c r="Q23" s="37">
        <v>4443826.7551117297</v>
      </c>
      <c r="R23" s="38">
        <v>0</v>
      </c>
      <c r="S23" s="37">
        <v>0</v>
      </c>
      <c r="T23" s="39">
        <v>0</v>
      </c>
      <c r="U23" s="40">
        <v>0</v>
      </c>
      <c r="V23" s="41">
        <v>0</v>
      </c>
      <c r="W23" s="36">
        <v>0</v>
      </c>
      <c r="X23" s="42">
        <v>0</v>
      </c>
      <c r="Y23" s="43">
        <v>0</v>
      </c>
      <c r="Z23" s="44">
        <v>0</v>
      </c>
      <c r="AA23" s="38">
        <v>0</v>
      </c>
      <c r="AB23" s="45">
        <v>0</v>
      </c>
      <c r="AC23" s="40">
        <v>0</v>
      </c>
      <c r="AD23">
        <v>10</v>
      </c>
      <c r="AE23">
        <v>24</v>
      </c>
    </row>
    <row r="24" spans="1:31" x14ac:dyDescent="0.25">
      <c r="A24" t="s">
        <v>211</v>
      </c>
      <c r="B24" t="s">
        <v>89</v>
      </c>
      <c r="C24" t="s">
        <v>89</v>
      </c>
      <c r="E24" s="33">
        <v>-87.478987019672843</v>
      </c>
      <c r="F24" s="33">
        <v>28.385856163730939</v>
      </c>
      <c r="G24" s="33">
        <v>-3.0817808177104111</v>
      </c>
      <c r="H24" s="33">
        <v>2.0687734191321963E-3</v>
      </c>
      <c r="I24" s="33">
        <v>0.90270239331535274</v>
      </c>
      <c r="J24" s="34">
        <v>420</v>
      </c>
      <c r="K24" s="34">
        <v>9323652.5</v>
      </c>
      <c r="L24" s="34">
        <v>210</v>
      </c>
      <c r="M24" s="34">
        <v>4597254</v>
      </c>
      <c r="N24" s="35">
        <v>-3.9406417761990373E-3</v>
      </c>
      <c r="O24" s="35">
        <v>-3.9959913622634935E-3</v>
      </c>
      <c r="P24" s="36">
        <v>-18370.587274131296</v>
      </c>
      <c r="Q24" s="37">
        <v>-4150650.4887172249</v>
      </c>
      <c r="R24" s="38">
        <v>0</v>
      </c>
      <c r="S24" s="37">
        <v>0</v>
      </c>
      <c r="T24" s="39">
        <v>0</v>
      </c>
      <c r="U24" s="40">
        <v>0</v>
      </c>
      <c r="V24" s="41">
        <v>0</v>
      </c>
      <c r="W24" s="36">
        <v>0</v>
      </c>
      <c r="X24" s="42">
        <v>0</v>
      </c>
      <c r="Y24" s="43">
        <v>0</v>
      </c>
      <c r="Z24" s="44">
        <v>0</v>
      </c>
      <c r="AA24" s="38">
        <v>0</v>
      </c>
      <c r="AB24" s="45">
        <v>0</v>
      </c>
      <c r="AC24" s="40">
        <v>0</v>
      </c>
      <c r="AD24">
        <v>11</v>
      </c>
      <c r="AE24">
        <v>25</v>
      </c>
    </row>
    <row r="25" spans="1:31" x14ac:dyDescent="0.25">
      <c r="A25" t="s">
        <v>211</v>
      </c>
      <c r="B25" t="s">
        <v>90</v>
      </c>
      <c r="C25" t="s">
        <v>90</v>
      </c>
      <c r="E25" s="33">
        <v>-68.691119705622043</v>
      </c>
      <c r="F25" s="33">
        <v>28.095713953404278</v>
      </c>
      <c r="G25" s="33">
        <v>-2.4448967490039148</v>
      </c>
      <c r="H25" s="33">
        <v>1.4523377303244826E-2</v>
      </c>
      <c r="I25" s="33">
        <v>0.88434300216808481</v>
      </c>
      <c r="J25" s="34">
        <v>420</v>
      </c>
      <c r="K25" s="34">
        <v>9323652.5</v>
      </c>
      <c r="L25" s="34">
        <v>210</v>
      </c>
      <c r="M25" s="34">
        <v>4597254</v>
      </c>
      <c r="N25" s="35">
        <v>-3.0943099044458446E-3</v>
      </c>
      <c r="O25" s="35">
        <v>-3.1377720565756492E-3</v>
      </c>
      <c r="P25" s="36">
        <v>-14425.135138180629</v>
      </c>
      <c r="Q25" s="37">
        <v>-3259215.0331205311</v>
      </c>
      <c r="R25" s="38">
        <v>0</v>
      </c>
      <c r="S25" s="37">
        <v>0</v>
      </c>
      <c r="T25" s="39">
        <v>0</v>
      </c>
      <c r="U25" s="40">
        <v>0</v>
      </c>
      <c r="V25" s="41">
        <v>0</v>
      </c>
      <c r="W25" s="36">
        <v>0</v>
      </c>
      <c r="X25" s="42">
        <v>0</v>
      </c>
      <c r="Y25" s="43">
        <v>0</v>
      </c>
      <c r="Z25" s="44">
        <v>0</v>
      </c>
      <c r="AA25" s="38">
        <v>0</v>
      </c>
      <c r="AB25" s="45">
        <v>0</v>
      </c>
      <c r="AC25" s="40">
        <v>0</v>
      </c>
      <c r="AD25">
        <v>12</v>
      </c>
      <c r="AE25">
        <v>26</v>
      </c>
    </row>
    <row r="26" spans="1:31" x14ac:dyDescent="0.25">
      <c r="A26" t="s">
        <v>211</v>
      </c>
      <c r="B26" t="s">
        <v>91</v>
      </c>
      <c r="C26" t="s">
        <v>91</v>
      </c>
      <c r="E26" s="33">
        <v>53.925747859672036</v>
      </c>
      <c r="F26" s="33">
        <v>28.219456206227161</v>
      </c>
      <c r="G26" s="33">
        <v>1.9109421338803931</v>
      </c>
      <c r="H26" s="33">
        <v>5.6068701941480399E-2</v>
      </c>
      <c r="I26" s="33">
        <v>0.89214999925723837</v>
      </c>
      <c r="J26" s="34">
        <v>420</v>
      </c>
      <c r="K26" s="34">
        <v>9323652.5</v>
      </c>
      <c r="L26" s="34">
        <v>210</v>
      </c>
      <c r="M26" s="34">
        <v>4597254</v>
      </c>
      <c r="N26" s="35">
        <v>2.4291782754732928E-3</v>
      </c>
      <c r="O26" s="35">
        <v>2.4632981015473864E-3</v>
      </c>
      <c r="P26" s="36">
        <v>11324.407050531128</v>
      </c>
      <c r="Q26" s="37">
        <v>2558636.5289970031</v>
      </c>
      <c r="R26" s="38">
        <v>0</v>
      </c>
      <c r="S26" s="37">
        <v>0</v>
      </c>
      <c r="T26" s="39">
        <v>0</v>
      </c>
      <c r="U26" s="40">
        <v>0</v>
      </c>
      <c r="V26" s="41">
        <v>0</v>
      </c>
      <c r="W26" s="36">
        <v>0</v>
      </c>
      <c r="X26" s="42">
        <v>0</v>
      </c>
      <c r="Y26" s="43">
        <v>0</v>
      </c>
      <c r="Z26" s="44">
        <v>0</v>
      </c>
      <c r="AA26" s="38">
        <v>0</v>
      </c>
      <c r="AB26" s="45">
        <v>0</v>
      </c>
      <c r="AC26" s="40">
        <v>0</v>
      </c>
      <c r="AD26">
        <v>13</v>
      </c>
      <c r="AE26">
        <v>27</v>
      </c>
    </row>
    <row r="27" spans="1:31" x14ac:dyDescent="0.25">
      <c r="A27" t="s">
        <v>211</v>
      </c>
      <c r="B27" t="s">
        <v>92</v>
      </c>
      <c r="C27" t="s">
        <v>92</v>
      </c>
      <c r="E27" s="33">
        <v>-2.8531751572757975</v>
      </c>
      <c r="F27" s="33">
        <v>27.91923493983586</v>
      </c>
      <c r="G27" s="33">
        <v>-0.10219388759843187</v>
      </c>
      <c r="H27" s="33">
        <v>0.91860684559553341</v>
      </c>
      <c r="I27" s="33">
        <v>0.87326815835884497</v>
      </c>
      <c r="J27" s="34">
        <v>420</v>
      </c>
      <c r="K27" s="34">
        <v>9323652.5</v>
      </c>
      <c r="L27" s="34">
        <v>210</v>
      </c>
      <c r="M27" s="34">
        <v>4597254</v>
      </c>
      <c r="N27" s="35">
        <v>-1.285261935765876E-4</v>
      </c>
      <c r="O27" s="35">
        <v>-1.3033145069380928E-4</v>
      </c>
      <c r="P27" s="36">
        <v>-599.16678302791752</v>
      </c>
      <c r="Q27" s="37">
        <v>-135375.74295732769</v>
      </c>
      <c r="R27" s="38">
        <v>0</v>
      </c>
      <c r="S27" s="37">
        <v>0</v>
      </c>
      <c r="T27" s="39">
        <v>0</v>
      </c>
      <c r="U27" s="40">
        <v>0</v>
      </c>
      <c r="V27" s="41">
        <v>0</v>
      </c>
      <c r="W27" s="36">
        <v>0</v>
      </c>
      <c r="X27" s="42">
        <v>0</v>
      </c>
      <c r="Y27" s="43">
        <v>0</v>
      </c>
      <c r="Z27" s="44">
        <v>0</v>
      </c>
      <c r="AA27" s="38">
        <v>0</v>
      </c>
      <c r="AB27" s="45">
        <v>0</v>
      </c>
      <c r="AC27" s="40">
        <v>0</v>
      </c>
      <c r="AD27">
        <v>14</v>
      </c>
      <c r="AE27">
        <v>28</v>
      </c>
    </row>
    <row r="28" spans="1:31" x14ac:dyDescent="0.25">
      <c r="A28" t="s">
        <v>211</v>
      </c>
      <c r="B28" t="s">
        <v>93</v>
      </c>
      <c r="C28" t="s">
        <v>93</v>
      </c>
      <c r="E28" s="33">
        <v>315.77472706224864</v>
      </c>
      <c r="F28" s="33">
        <v>28.15567413985681</v>
      </c>
      <c r="G28" s="33">
        <v>11.215314024935457</v>
      </c>
      <c r="H28" s="33">
        <v>7.5147745824129886E-29</v>
      </c>
      <c r="I28" s="33">
        <v>0.88812165347187322</v>
      </c>
      <c r="J28" s="34">
        <v>420</v>
      </c>
      <c r="K28" s="34">
        <v>9323652.5</v>
      </c>
      <c r="L28" s="34">
        <v>210</v>
      </c>
      <c r="M28" s="34">
        <v>4597254</v>
      </c>
      <c r="N28" s="35">
        <v>1.4224616947719195E-2</v>
      </c>
      <c r="O28" s="35">
        <v>1.4424413504903628E-2</v>
      </c>
      <c r="P28" s="36">
        <v>66312.692683072222</v>
      </c>
      <c r="Q28" s="37">
        <v>14982689.784813337</v>
      </c>
      <c r="R28" s="38">
        <v>0</v>
      </c>
      <c r="S28" s="37">
        <v>0</v>
      </c>
      <c r="T28" s="39">
        <v>0</v>
      </c>
      <c r="U28" s="40">
        <v>0</v>
      </c>
      <c r="V28" s="41">
        <v>0</v>
      </c>
      <c r="W28" s="36">
        <v>0</v>
      </c>
      <c r="X28" s="42">
        <v>0</v>
      </c>
      <c r="Y28" s="43">
        <v>0</v>
      </c>
      <c r="Z28" s="44">
        <v>0</v>
      </c>
      <c r="AA28" s="38">
        <v>0</v>
      </c>
      <c r="AB28" s="45">
        <v>0</v>
      </c>
      <c r="AC28" s="40">
        <v>0</v>
      </c>
      <c r="AD28">
        <v>15</v>
      </c>
      <c r="AE28">
        <v>29</v>
      </c>
    </row>
    <row r="29" spans="1:31" x14ac:dyDescent="0.25">
      <c r="A29" t="s">
        <v>211</v>
      </c>
      <c r="B29" t="s">
        <v>94</v>
      </c>
      <c r="C29" t="s">
        <v>94</v>
      </c>
      <c r="D29">
        <v>1</v>
      </c>
      <c r="E29" s="33">
        <v>64.535551938799685</v>
      </c>
      <c r="F29" s="33">
        <v>28.37206822274176</v>
      </c>
      <c r="G29" s="33">
        <v>2.274615704154797</v>
      </c>
      <c r="H29" s="33">
        <v>2.297083637024264E-2</v>
      </c>
      <c r="I29" s="33">
        <v>0.90182566199930592</v>
      </c>
      <c r="J29" s="34">
        <v>420</v>
      </c>
      <c r="K29" s="34">
        <v>9323652.5</v>
      </c>
      <c r="L29" s="34">
        <v>210</v>
      </c>
      <c r="M29" s="34">
        <v>4597254</v>
      </c>
      <c r="N29" s="35">
        <v>2.9071151905646279E-3</v>
      </c>
      <c r="O29" s="35">
        <v>2.9479480374910621E-3</v>
      </c>
      <c r="P29" s="36">
        <v>13552.465907147935</v>
      </c>
      <c r="Q29" s="37">
        <v>3062044.1470610043</v>
      </c>
      <c r="R29" s="38">
        <v>0</v>
      </c>
      <c r="S29" s="37">
        <v>0</v>
      </c>
      <c r="T29" s="39">
        <v>0</v>
      </c>
      <c r="U29" s="40">
        <v>0</v>
      </c>
      <c r="V29" s="41">
        <v>0</v>
      </c>
      <c r="W29" s="36">
        <v>0</v>
      </c>
      <c r="X29" s="42">
        <v>0</v>
      </c>
      <c r="Y29" s="43">
        <v>0</v>
      </c>
      <c r="Z29" s="44">
        <v>0</v>
      </c>
      <c r="AA29" s="38">
        <v>0</v>
      </c>
      <c r="AB29" s="45">
        <v>0</v>
      </c>
      <c r="AC29" s="40">
        <v>0</v>
      </c>
      <c r="AD29">
        <v>16</v>
      </c>
      <c r="AE29">
        <v>30</v>
      </c>
    </row>
    <row r="30" spans="1:31" x14ac:dyDescent="0.25">
      <c r="A30" t="s">
        <v>211</v>
      </c>
      <c r="B30" t="s">
        <v>95</v>
      </c>
      <c r="C30" t="s">
        <v>95</v>
      </c>
      <c r="D30">
        <v>0</v>
      </c>
      <c r="E30" s="33">
        <v>-102.3548531699941</v>
      </c>
      <c r="F30" s="33"/>
      <c r="G30" s="33"/>
      <c r="H30" s="33">
        <v>1</v>
      </c>
      <c r="I30" s="33"/>
      <c r="J30" s="34">
        <v>420</v>
      </c>
      <c r="K30" s="34">
        <v>9323652.5</v>
      </c>
      <c r="L30" s="34">
        <v>210</v>
      </c>
      <c r="M30" s="34">
        <v>4597254</v>
      </c>
      <c r="N30" s="35">
        <v>-4.6107508115942252E-3</v>
      </c>
      <c r="O30" s="35">
        <v>-4.6755126355208483E-3</v>
      </c>
      <c r="P30" s="36">
        <v>-21494.519165698763</v>
      </c>
      <c r="Q30" s="37">
        <v>-4856471.6602979787</v>
      </c>
      <c r="R30" s="38">
        <v>0</v>
      </c>
      <c r="S30" s="37">
        <v>0</v>
      </c>
      <c r="T30" s="39">
        <v>0</v>
      </c>
      <c r="U30" s="40">
        <v>0</v>
      </c>
      <c r="V30" s="41">
        <v>0</v>
      </c>
      <c r="W30" s="36">
        <v>0</v>
      </c>
      <c r="X30" s="42">
        <v>0</v>
      </c>
      <c r="Y30" s="43">
        <v>0</v>
      </c>
      <c r="Z30" s="44">
        <v>0</v>
      </c>
      <c r="AA30" s="38">
        <v>0</v>
      </c>
      <c r="AB30" s="45">
        <v>0</v>
      </c>
      <c r="AC30" s="40">
        <v>0</v>
      </c>
      <c r="AD30">
        <v>7</v>
      </c>
      <c r="AE30">
        <v>31</v>
      </c>
    </row>
    <row r="31" spans="1:31" x14ac:dyDescent="0.25">
      <c r="A31" t="s">
        <v>211</v>
      </c>
      <c r="B31" t="s">
        <v>96</v>
      </c>
      <c r="C31" t="s">
        <v>96</v>
      </c>
      <c r="E31" s="33">
        <v>-61.949099905391762</v>
      </c>
      <c r="F31" s="33">
        <v>27.956577462801132</v>
      </c>
      <c r="G31" s="33">
        <v>-2.2159042889932037</v>
      </c>
      <c r="H31" s="33">
        <v>2.6698526970432117E-2</v>
      </c>
      <c r="I31" s="33">
        <v>0.87560574709359551</v>
      </c>
      <c r="J31" s="34">
        <v>420</v>
      </c>
      <c r="K31" s="34">
        <v>9323652.5</v>
      </c>
      <c r="L31" s="34">
        <v>210</v>
      </c>
      <c r="M31" s="34">
        <v>4597254</v>
      </c>
      <c r="N31" s="35">
        <v>-2.7906039999093207E-3</v>
      </c>
      <c r="O31" s="35">
        <v>-2.8298003504118479E-3</v>
      </c>
      <c r="P31" s="36">
        <v>-13009.31098013227</v>
      </c>
      <c r="Q31" s="37">
        <v>-2939323.722851085</v>
      </c>
      <c r="R31" s="38">
        <v>0</v>
      </c>
      <c r="S31" s="37">
        <v>0</v>
      </c>
      <c r="T31" s="39">
        <v>0</v>
      </c>
      <c r="U31" s="40">
        <v>0</v>
      </c>
      <c r="V31" s="41">
        <v>0</v>
      </c>
      <c r="W31" s="36">
        <v>0</v>
      </c>
      <c r="X31" s="42">
        <v>0</v>
      </c>
      <c r="Y31" s="43">
        <v>0</v>
      </c>
      <c r="Z31" s="44">
        <v>0</v>
      </c>
      <c r="AA31" s="38">
        <v>0</v>
      </c>
      <c r="AB31" s="45">
        <v>0</v>
      </c>
      <c r="AC31" s="40">
        <v>0</v>
      </c>
      <c r="AD31">
        <v>8</v>
      </c>
      <c r="AE31">
        <v>32</v>
      </c>
    </row>
    <row r="32" spans="1:31" x14ac:dyDescent="0.25">
      <c r="E32" s="33"/>
      <c r="F32" s="33"/>
      <c r="G32" s="33"/>
      <c r="H32" s="33"/>
      <c r="I32" s="33"/>
      <c r="J32" s="34"/>
      <c r="K32" s="34"/>
      <c r="L32" s="34"/>
      <c r="M32" s="34"/>
      <c r="N32" s="35"/>
      <c r="O32" s="35"/>
      <c r="P32" s="36"/>
      <c r="Q32" s="37"/>
      <c r="R32" s="38"/>
      <c r="S32" s="37"/>
      <c r="T32" s="39"/>
      <c r="U32" s="40"/>
      <c r="V32" s="41"/>
      <c r="W32" s="36"/>
      <c r="X32" s="42"/>
      <c r="Y32" s="39"/>
      <c r="Z32" s="40"/>
      <c r="AA32" s="38"/>
      <c r="AB32" s="45"/>
      <c r="AC32" s="40"/>
    </row>
    <row r="33" spans="5:30" x14ac:dyDescent="0.25">
      <c r="E33" s="33"/>
      <c r="F33" s="33"/>
      <c r="G33" s="33"/>
      <c r="H33" s="33"/>
      <c r="I33" s="33"/>
      <c r="J33" s="34"/>
      <c r="K33" s="34"/>
      <c r="L33" s="34"/>
      <c r="M33" s="34"/>
      <c r="N33" s="35"/>
      <c r="O33" s="35"/>
      <c r="P33" s="36"/>
      <c r="Q33" s="37"/>
      <c r="R33" s="38"/>
      <c r="S33" s="37"/>
      <c r="T33" s="39"/>
      <c r="U33" s="40"/>
      <c r="V33" s="41"/>
      <c r="W33" s="36"/>
      <c r="X33" s="42"/>
      <c r="Y33" s="39"/>
      <c r="Z33" s="40"/>
      <c r="AA33" s="38"/>
      <c r="AB33" s="45"/>
      <c r="AC33" s="40"/>
      <c r="AD33" s="49"/>
    </row>
    <row r="34" spans="5:30" x14ac:dyDescent="0.25">
      <c r="E34" s="33"/>
      <c r="F34" s="33"/>
      <c r="G34" s="33"/>
      <c r="H34" s="33"/>
      <c r="I34" s="33"/>
      <c r="J34" s="34"/>
      <c r="K34" s="34"/>
      <c r="L34" s="34"/>
      <c r="M34" s="34"/>
      <c r="N34" s="35"/>
      <c r="O34" s="35"/>
      <c r="P34" s="36"/>
      <c r="Q34" s="37"/>
      <c r="R34" s="38"/>
      <c r="S34" s="37"/>
      <c r="T34" s="39"/>
      <c r="U34" s="40"/>
      <c r="V34" s="41"/>
      <c r="W34" s="36"/>
      <c r="X34" s="42"/>
      <c r="Y34" s="39"/>
      <c r="Z34" s="40"/>
      <c r="AA34" s="38"/>
      <c r="AB34" s="45"/>
      <c r="AC34" s="40"/>
      <c r="AD34" s="49"/>
    </row>
    <row r="35" spans="5:30" x14ac:dyDescent="0.25">
      <c r="E35" s="33"/>
      <c r="F35" s="33"/>
      <c r="G35" s="33"/>
      <c r="H35" s="33"/>
      <c r="I35" s="33"/>
      <c r="J35" s="34"/>
      <c r="K35" s="34"/>
      <c r="L35" s="34"/>
      <c r="M35" s="34"/>
      <c r="N35" s="35"/>
      <c r="O35" s="35"/>
      <c r="P35" s="36"/>
      <c r="Q35" s="37"/>
      <c r="R35" s="38"/>
      <c r="S35" s="37"/>
      <c r="T35" s="39"/>
      <c r="U35" s="40"/>
      <c r="V35" s="41"/>
      <c r="W35" s="36"/>
      <c r="X35" s="42"/>
      <c r="Y35" s="39"/>
      <c r="Z35" s="40"/>
      <c r="AA35" s="38"/>
      <c r="AB35" s="45"/>
      <c r="AC35" s="40"/>
      <c r="AD35" s="49"/>
    </row>
    <row r="36" spans="5:30" x14ac:dyDescent="0.25">
      <c r="E36" s="33"/>
      <c r="F36" s="33"/>
      <c r="G36" s="33"/>
      <c r="H36" s="33"/>
      <c r="I36" s="33"/>
      <c r="J36" s="34"/>
      <c r="K36" s="34"/>
      <c r="L36" s="34"/>
      <c r="M36" s="34"/>
      <c r="N36" s="35"/>
      <c r="O36" s="35"/>
      <c r="P36" s="36"/>
      <c r="Q36" s="37"/>
      <c r="R36" s="38"/>
      <c r="S36" s="37"/>
      <c r="T36" s="39"/>
      <c r="U36" s="40"/>
      <c r="V36" s="41"/>
      <c r="W36" s="36"/>
      <c r="X36" s="42"/>
      <c r="Y36" s="39"/>
      <c r="Z36" s="40"/>
      <c r="AA36" s="38"/>
      <c r="AB36" s="45"/>
      <c r="AC36" s="40"/>
      <c r="AD36" s="49"/>
    </row>
  </sheetData>
  <autoFilter ref="A1:AE31" xr:uid="{507219F4-9B28-4019-86CD-E58E9C7B2E88}">
    <sortState xmlns:xlrd2="http://schemas.microsoft.com/office/spreadsheetml/2017/richdata2" ref="A2:AE31">
      <sortCondition ref="AE1:AE31"/>
    </sortState>
  </autoFilter>
  <mergeCells count="1">
    <mergeCell ref="AG1:AH1"/>
  </mergeCells>
  <conditionalFormatting sqref="H2:H31">
    <cfRule type="cellIs" dxfId="46" priority="5" operator="greaterThan">
      <formula>0.05</formula>
    </cfRule>
  </conditionalFormatting>
  <conditionalFormatting sqref="I2:I31">
    <cfRule type="cellIs" dxfId="45" priority="4" operator="greaterThan">
      <formula>5</formula>
    </cfRule>
  </conditionalFormatting>
  <conditionalFormatting sqref="E2:E31">
    <cfRule type="cellIs" dxfId="44" priority="3" operator="lessThan">
      <formula>0</formula>
    </cfRule>
  </conditionalFormatting>
  <conditionalFormatting sqref="AC2:AC36 T2:U36">
    <cfRule type="cellIs" dxfId="43" priority="1" operator="lessThan">
      <formula>0</formula>
    </cfRule>
    <cfRule type="cellIs" dxfId="42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58E3-FB6F-4B90-ABBC-C80E10253E08}">
  <sheetPr>
    <tabColor rgb="FF92D050"/>
  </sheetPr>
  <dimension ref="A1:AH38"/>
  <sheetViews>
    <sheetView showGridLines="0" zoomScale="110" zoomScaleNormal="110" workbookViewId="0">
      <pane xSplit="3" ySplit="1" topLeftCell="N2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24.140625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2" t="s">
        <v>22</v>
      </c>
      <c r="C1" s="12" t="s">
        <v>23</v>
      </c>
      <c r="D1" s="13" t="s">
        <v>24</v>
      </c>
      <c r="E1" s="14" t="s">
        <v>25</v>
      </c>
      <c r="F1" s="15" t="s">
        <v>26</v>
      </c>
      <c r="G1" s="15" t="s">
        <v>27</v>
      </c>
      <c r="H1" s="15" t="s">
        <v>28</v>
      </c>
      <c r="I1" s="16" t="s">
        <v>29</v>
      </c>
      <c r="J1" s="17" t="s">
        <v>30</v>
      </c>
      <c r="K1" s="18" t="s">
        <v>31</v>
      </c>
      <c r="L1" s="18" t="s">
        <v>32</v>
      </c>
      <c r="M1" s="19" t="s">
        <v>33</v>
      </c>
      <c r="N1" s="20" t="s">
        <v>34</v>
      </c>
      <c r="O1" s="21" t="s">
        <v>35</v>
      </c>
      <c r="P1" s="21" t="s">
        <v>36</v>
      </c>
      <c r="Q1" s="22" t="s">
        <v>37</v>
      </c>
      <c r="R1" s="23" t="s">
        <v>38</v>
      </c>
      <c r="S1" s="24" t="s">
        <v>39</v>
      </c>
      <c r="T1" s="25" t="s">
        <v>40</v>
      </c>
      <c r="U1" s="24" t="s">
        <v>41</v>
      </c>
      <c r="V1" s="26" t="s">
        <v>42</v>
      </c>
      <c r="W1" s="27" t="s">
        <v>43</v>
      </c>
      <c r="X1" s="24" t="s">
        <v>44</v>
      </c>
      <c r="Y1" s="25" t="s">
        <v>45</v>
      </c>
      <c r="Z1" s="24" t="s">
        <v>46</v>
      </c>
      <c r="AA1" s="25" t="s">
        <v>47</v>
      </c>
      <c r="AB1" s="28" t="s">
        <v>48</v>
      </c>
      <c r="AC1" s="29" t="s">
        <v>49</v>
      </c>
      <c r="AD1" s="30" t="s">
        <v>50</v>
      </c>
      <c r="AE1" s="31" t="s">
        <v>51</v>
      </c>
      <c r="AG1" s="307" t="s">
        <v>52</v>
      </c>
      <c r="AH1" s="307"/>
    </row>
    <row r="2" spans="1:34" x14ac:dyDescent="0.25">
      <c r="A2" t="s">
        <v>202</v>
      </c>
      <c r="B2" s="32" t="s">
        <v>53</v>
      </c>
      <c r="C2" s="32" t="s">
        <v>54</v>
      </c>
      <c r="D2">
        <v>1</v>
      </c>
      <c r="E2" s="33">
        <v>4.7177832884268592E-5</v>
      </c>
      <c r="F2" s="33">
        <v>1.1839770499487768E-5</v>
      </c>
      <c r="G2" s="33">
        <v>3.9846915010987485</v>
      </c>
      <c r="H2" s="33">
        <v>6.8521946247963818E-5</v>
      </c>
      <c r="I2" s="33">
        <v>1.9487252037200828</v>
      </c>
      <c r="J2" s="34">
        <v>3071197501.5523939</v>
      </c>
      <c r="K2" s="34">
        <v>9323652.5</v>
      </c>
      <c r="L2" s="34">
        <v>1758218178.6022458</v>
      </c>
      <c r="M2" s="34">
        <v>4597254</v>
      </c>
      <c r="N2" s="35">
        <v>1.5540309174202072E-2</v>
      </c>
      <c r="O2" s="35">
        <v>1.8043145626537031E-2</v>
      </c>
      <c r="P2" s="36">
        <v>82948.923404179863</v>
      </c>
      <c r="Q2" s="37">
        <v>18741479.7539404</v>
      </c>
      <c r="R2" s="38">
        <v>3152526.7300000004</v>
      </c>
      <c r="S2" s="37">
        <v>3363922</v>
      </c>
      <c r="T2" s="39">
        <v>5.9449074850319814</v>
      </c>
      <c r="U2" s="40">
        <v>4.8722226788881624</v>
      </c>
      <c r="V2" s="41">
        <v>1.9099999999999999E-2</v>
      </c>
      <c r="W2" s="36">
        <v>90073.651799999992</v>
      </c>
      <c r="X2" s="42">
        <v>444030219</v>
      </c>
      <c r="Y2" s="43">
        <v>1.8916219614162133E-4</v>
      </c>
      <c r="Z2" s="44">
        <v>2.0285477867442169E-4</v>
      </c>
      <c r="AA2" s="38">
        <v>0</v>
      </c>
      <c r="AB2" s="45">
        <v>2590219.94</v>
      </c>
      <c r="AC2" s="40">
        <v>0</v>
      </c>
      <c r="AD2" s="32">
        <v>4</v>
      </c>
      <c r="AE2" s="32">
        <v>1</v>
      </c>
      <c r="AG2" s="46" t="s">
        <v>55</v>
      </c>
      <c r="AH2" s="46" t="s">
        <v>56</v>
      </c>
    </row>
    <row r="3" spans="1:34" x14ac:dyDescent="0.25">
      <c r="A3" t="s">
        <v>203</v>
      </c>
      <c r="B3" s="32" t="s">
        <v>57</v>
      </c>
      <c r="C3" s="32" t="s">
        <v>57</v>
      </c>
      <c r="D3">
        <v>1</v>
      </c>
      <c r="E3" s="33">
        <v>6.0268131359192975E-4</v>
      </c>
      <c r="F3" s="33">
        <v>7.2589530324042499E-5</v>
      </c>
      <c r="G3" s="33">
        <v>8.3025928243582356</v>
      </c>
      <c r="H3" s="33">
        <v>1.2954186516207472E-16</v>
      </c>
      <c r="I3" s="33">
        <v>1.0203514613311244</v>
      </c>
      <c r="J3" s="34">
        <v>246653180</v>
      </c>
      <c r="K3" s="34">
        <v>9323652.5</v>
      </c>
      <c r="L3" s="34">
        <v>57755780</v>
      </c>
      <c r="M3" s="34">
        <v>4597254</v>
      </c>
      <c r="N3" s="35">
        <v>1.5943672560085942E-2</v>
      </c>
      <c r="O3" s="35">
        <v>7.5715480062503622E-3</v>
      </c>
      <c r="P3" s="36">
        <v>34808.329357926501</v>
      </c>
      <c r="Q3" s="37">
        <v>7864593.9351299135</v>
      </c>
      <c r="R3" s="38">
        <v>1807478.9900000002</v>
      </c>
      <c r="S3" s="37">
        <v>3987750</v>
      </c>
      <c r="T3" s="39">
        <v>4.3511398907767731</v>
      </c>
      <c r="U3" s="40">
        <v>2.2809597431289705</v>
      </c>
      <c r="V3" s="41">
        <v>1.06E-2</v>
      </c>
      <c r="W3" s="36">
        <v>49988.518799999998</v>
      </c>
      <c r="X3" s="42">
        <v>196898252</v>
      </c>
      <c r="Y3" s="43">
        <v>5.8281664168761699E-4</v>
      </c>
      <c r="Z3" s="44">
        <v>2.5387995216940776E-4</v>
      </c>
      <c r="AA3" s="38">
        <v>0</v>
      </c>
      <c r="AB3" s="45">
        <v>3070567.5</v>
      </c>
      <c r="AC3" s="40">
        <v>0</v>
      </c>
      <c r="AD3" s="32">
        <v>18</v>
      </c>
      <c r="AE3" s="32">
        <v>2</v>
      </c>
      <c r="AG3" s="46"/>
      <c r="AH3" s="46"/>
    </row>
    <row r="4" spans="1:34" x14ac:dyDescent="0.25">
      <c r="A4" t="s">
        <v>204</v>
      </c>
      <c r="B4" s="32" t="s">
        <v>58</v>
      </c>
      <c r="C4" s="32" t="s">
        <v>58</v>
      </c>
      <c r="D4">
        <v>1</v>
      </c>
      <c r="E4" s="33">
        <v>2.3003106231494379</v>
      </c>
      <c r="F4" s="33">
        <v>0.17141604641313674</v>
      </c>
      <c r="G4" s="33">
        <v>13.419459095476782</v>
      </c>
      <c r="H4" s="33">
        <v>2.2786599944576714E-40</v>
      </c>
      <c r="I4" s="33">
        <v>1.8206511645078738</v>
      </c>
      <c r="J4" s="34">
        <v>95540</v>
      </c>
      <c r="K4" s="34">
        <v>9323652.5</v>
      </c>
      <c r="L4" s="34">
        <v>10498</v>
      </c>
      <c r="M4" s="34">
        <v>4597254</v>
      </c>
      <c r="N4" s="35">
        <v>2.3571414414651048E-2</v>
      </c>
      <c r="O4" s="35">
        <v>5.2528446158995783E-3</v>
      </c>
      <c r="P4" s="36">
        <v>24148.6609218228</v>
      </c>
      <c r="Q4" s="37">
        <v>5456148.4486766439</v>
      </c>
      <c r="R4" s="38">
        <v>40506.06</v>
      </c>
      <c r="S4" s="37">
        <v>376728</v>
      </c>
      <c r="T4" s="39">
        <v>134.69955973690466</v>
      </c>
      <c r="U4" s="40">
        <v>0.6833340056313002</v>
      </c>
      <c r="V4" s="41">
        <v>2.9999999999999997E-4</v>
      </c>
      <c r="W4" s="36">
        <v>1414.7693999999999</v>
      </c>
      <c r="X4" s="42">
        <v>87089</v>
      </c>
      <c r="Y4" s="43">
        <v>2.2902751253625571</v>
      </c>
      <c r="Z4" s="44">
        <v>1.624509869214252E-2</v>
      </c>
      <c r="AA4" s="38">
        <v>0</v>
      </c>
      <c r="AB4" s="45">
        <v>290080.56</v>
      </c>
      <c r="AC4" s="40">
        <v>0</v>
      </c>
      <c r="AD4" s="32">
        <v>20</v>
      </c>
      <c r="AE4" s="32">
        <v>3</v>
      </c>
      <c r="AG4" s="46" t="s">
        <v>59</v>
      </c>
      <c r="AH4" s="47" t="s">
        <v>60</v>
      </c>
    </row>
    <row r="5" spans="1:34" x14ac:dyDescent="0.25">
      <c r="A5" t="s">
        <v>204</v>
      </c>
      <c r="B5" s="32" t="s">
        <v>61</v>
      </c>
      <c r="C5" s="32" t="s">
        <v>61</v>
      </c>
      <c r="D5">
        <v>1</v>
      </c>
      <c r="E5" s="33">
        <v>1.0225210035637764E-4</v>
      </c>
      <c r="F5" s="33">
        <v>6.4892156660651982E-5</v>
      </c>
      <c r="G5" s="33">
        <v>1.5757235638059666</v>
      </c>
      <c r="H5" s="33">
        <v>0.11515229972733843</v>
      </c>
      <c r="I5" s="33">
        <v>2.6702019884010877</v>
      </c>
      <c r="J5" s="34">
        <v>604470672</v>
      </c>
      <c r="K5" s="34">
        <v>9323652.5</v>
      </c>
      <c r="L5" s="34">
        <v>268715886</v>
      </c>
      <c r="M5" s="34">
        <v>4597254</v>
      </c>
      <c r="N5" s="35">
        <v>6.6292041467473214E-3</v>
      </c>
      <c r="O5" s="35">
        <v>5.9767773855055502E-3</v>
      </c>
      <c r="P5" s="36">
        <v>27476.763742624931</v>
      </c>
      <c r="Q5" s="37">
        <v>6208100.0000086771</v>
      </c>
      <c r="R5" s="38">
        <v>2042004</v>
      </c>
      <c r="S5" s="37">
        <v>2105169</v>
      </c>
      <c r="T5" s="39">
        <v>3.0401997253720743</v>
      </c>
      <c r="U5" s="40">
        <v>2.7717983089237097</v>
      </c>
      <c r="V5" s="41">
        <v>6.7999999999999996E-3</v>
      </c>
      <c r="W5" s="36">
        <v>32068.106399999993</v>
      </c>
      <c r="X5" s="42">
        <v>309639512</v>
      </c>
      <c r="Y5" s="43">
        <v>1.0179028728348583E-4</v>
      </c>
      <c r="Z5" s="44">
        <v>1.0356593767012524E-4</v>
      </c>
      <c r="AA5" s="38">
        <v>0</v>
      </c>
      <c r="AB5" s="45">
        <v>1620980.1300000001</v>
      </c>
      <c r="AC5" s="40">
        <v>0</v>
      </c>
      <c r="AD5" s="32">
        <v>21</v>
      </c>
      <c r="AE5" s="32">
        <v>4</v>
      </c>
      <c r="AG5" s="46" t="s">
        <v>62</v>
      </c>
      <c r="AH5" s="46">
        <v>0.9677</v>
      </c>
    </row>
    <row r="6" spans="1:34" x14ac:dyDescent="0.25">
      <c r="A6" t="s">
        <v>202</v>
      </c>
      <c r="B6" s="32" t="s">
        <v>63</v>
      </c>
      <c r="C6" s="32" t="s">
        <v>63</v>
      </c>
      <c r="D6">
        <v>1</v>
      </c>
      <c r="E6" s="33">
        <v>5.3945457660826512E-4</v>
      </c>
      <c r="F6" s="33">
        <v>6.442524112948447E-5</v>
      </c>
      <c r="G6" s="33">
        <v>8.3733419875611705</v>
      </c>
      <c r="H6" s="33">
        <v>7.1807317602645217E-17</v>
      </c>
      <c r="I6" s="33">
        <v>1.1264983142185825</v>
      </c>
      <c r="J6" s="34">
        <v>358041812</v>
      </c>
      <c r="K6" s="34">
        <v>9323652.5</v>
      </c>
      <c r="L6" s="34">
        <v>164675843</v>
      </c>
      <c r="M6" s="34">
        <v>4597254</v>
      </c>
      <c r="N6" s="35">
        <v>2.0715840074532602E-2</v>
      </c>
      <c r="O6" s="35">
        <v>1.9323521642087674E-2</v>
      </c>
      <c r="P6" s="36">
        <v>88835.137163174135</v>
      </c>
      <c r="Q6" s="37">
        <v>20071410.890647564</v>
      </c>
      <c r="R6" s="38">
        <v>11954978.08</v>
      </c>
      <c r="S6" s="37">
        <v>12438170</v>
      </c>
      <c r="T6" s="39">
        <v>1.6789165782098669</v>
      </c>
      <c r="U6" s="40">
        <v>1.3314979422690911</v>
      </c>
      <c r="V6" s="41">
        <v>1.9300000000000001E-2</v>
      </c>
      <c r="W6" s="36">
        <v>91016.83140000001</v>
      </c>
      <c r="X6" s="42">
        <v>227016694</v>
      </c>
      <c r="Y6" s="43">
        <v>5.2199055319998122E-4</v>
      </c>
      <c r="Z6" s="44">
        <v>4.0092571958606711E-4</v>
      </c>
      <c r="AA6" s="38">
        <v>0</v>
      </c>
      <c r="AB6" s="45">
        <v>9577390.9000000004</v>
      </c>
      <c r="AC6" s="40">
        <v>0</v>
      </c>
      <c r="AD6" s="32">
        <v>22</v>
      </c>
      <c r="AE6" s="32">
        <v>5</v>
      </c>
    </row>
    <row r="7" spans="1:34" x14ac:dyDescent="0.25">
      <c r="A7" t="s">
        <v>205</v>
      </c>
      <c r="B7" s="32" t="s">
        <v>64</v>
      </c>
      <c r="C7" s="32" t="s">
        <v>206</v>
      </c>
      <c r="D7">
        <v>1</v>
      </c>
      <c r="E7" s="33">
        <v>1.1523995738664847</v>
      </c>
      <c r="F7" s="33">
        <v>0.58474395477140373</v>
      </c>
      <c r="G7" s="33">
        <v>1.9707763790683341</v>
      </c>
      <c r="H7" s="33">
        <v>4.8804109521797215E-2</v>
      </c>
      <c r="I7" s="33">
        <v>2.6846399280036368</v>
      </c>
      <c r="J7" s="34">
        <v>286596.05240325048</v>
      </c>
      <c r="K7" s="34">
        <v>9323652.5</v>
      </c>
      <c r="L7" s="34">
        <v>143627.27920836111</v>
      </c>
      <c r="M7" s="34">
        <v>4597254</v>
      </c>
      <c r="N7" s="35">
        <v>3.5423152960851183E-2</v>
      </c>
      <c r="O7" s="35">
        <v>3.6003234834385479E-2</v>
      </c>
      <c r="P7" s="36">
        <v>165516.01535531797</v>
      </c>
      <c r="Q7" s="37">
        <v>37396688.509380542</v>
      </c>
      <c r="R7" s="38">
        <v>25631681.670000002</v>
      </c>
      <c r="S7" s="37">
        <v>26202953</v>
      </c>
      <c r="T7" s="39">
        <v>1.4590025340846291</v>
      </c>
      <c r="U7" s="40">
        <v>1.1723909778655064</v>
      </c>
      <c r="V7" s="41">
        <v>3.5799999999999998E-2</v>
      </c>
      <c r="W7" s="36">
        <v>168829.14840000001</v>
      </c>
      <c r="X7" s="42">
        <v>135015.01051362028</v>
      </c>
      <c r="Y7" s="43">
        <v>1.3187035946902799</v>
      </c>
      <c r="Z7" s="44">
        <v>1.2504472484781133</v>
      </c>
      <c r="AA7" s="38">
        <v>0</v>
      </c>
      <c r="AB7" s="45">
        <v>20176273.809999999</v>
      </c>
      <c r="AC7" s="40">
        <v>0</v>
      </c>
      <c r="AD7" s="32">
        <v>23</v>
      </c>
      <c r="AE7" s="32">
        <v>6</v>
      </c>
    </row>
    <row r="8" spans="1:34" x14ac:dyDescent="0.25">
      <c r="A8" t="s">
        <v>204</v>
      </c>
      <c r="B8" s="48" t="s">
        <v>66</v>
      </c>
      <c r="C8" s="48" t="s">
        <v>66</v>
      </c>
      <c r="D8">
        <v>1</v>
      </c>
      <c r="E8" s="33">
        <v>0.78121243033649257</v>
      </c>
      <c r="F8" s="33">
        <v>9.4904772814807095E-2</v>
      </c>
      <c r="G8" s="33">
        <v>8.2315399654442611</v>
      </c>
      <c r="H8" s="33">
        <v>2.3317454283289089E-16</v>
      </c>
      <c r="I8" s="33">
        <v>4.29629953037721</v>
      </c>
      <c r="J8" s="34">
        <v>579070</v>
      </c>
      <c r="K8" s="34">
        <v>9323652.5</v>
      </c>
      <c r="L8" s="34">
        <v>293712</v>
      </c>
      <c r="M8" s="34">
        <v>4597254</v>
      </c>
      <c r="N8" s="35">
        <v>4.8519255949849349E-2</v>
      </c>
      <c r="O8" s="35">
        <v>4.9910547761553285E-2</v>
      </c>
      <c r="P8" s="36">
        <v>229451.4653389919</v>
      </c>
      <c r="Q8" s="37">
        <v>51842264.078691825</v>
      </c>
      <c r="R8" s="38">
        <v>0</v>
      </c>
      <c r="S8" s="37">
        <v>0</v>
      </c>
      <c r="T8" s="39">
        <v>0</v>
      </c>
      <c r="U8" s="40">
        <v>0</v>
      </c>
      <c r="V8" s="41">
        <v>0</v>
      </c>
      <c r="W8" s="36">
        <v>0</v>
      </c>
      <c r="X8" s="42">
        <v>0</v>
      </c>
      <c r="Y8" s="43">
        <v>0.78073396124764161</v>
      </c>
      <c r="Z8" s="44">
        <v>0</v>
      </c>
      <c r="AA8" s="38">
        <v>0</v>
      </c>
      <c r="AB8" s="45">
        <v>0</v>
      </c>
      <c r="AC8" s="40">
        <v>0</v>
      </c>
      <c r="AD8" s="48">
        <v>1</v>
      </c>
      <c r="AE8" s="48">
        <v>7</v>
      </c>
    </row>
    <row r="9" spans="1:34" x14ac:dyDescent="0.25">
      <c r="A9" t="s">
        <v>204</v>
      </c>
      <c r="B9" s="48" t="s">
        <v>67</v>
      </c>
      <c r="C9" s="48" t="s">
        <v>67</v>
      </c>
      <c r="D9">
        <v>1</v>
      </c>
      <c r="E9" s="33">
        <v>-0.89514440479134672</v>
      </c>
      <c r="F9" s="33">
        <v>0.11865535546955581</v>
      </c>
      <c r="G9" s="33">
        <v>-7.5440708196354427</v>
      </c>
      <c r="H9" s="33">
        <v>5.372807292241822E-14</v>
      </c>
      <c r="I9" s="33">
        <v>4.24420213347687</v>
      </c>
      <c r="J9" s="34">
        <v>483698</v>
      </c>
      <c r="K9" s="34">
        <v>9323652.5</v>
      </c>
      <c r="L9" s="34">
        <v>237840</v>
      </c>
      <c r="M9" s="34">
        <v>4597254</v>
      </c>
      <c r="N9" s="35">
        <v>-4.6438834813799082E-2</v>
      </c>
      <c r="O9" s="35">
        <v>-4.6310503016708214E-2</v>
      </c>
      <c r="P9" s="36">
        <v>-212901.1452355739</v>
      </c>
      <c r="Q9" s="37">
        <v>-48102884.754525565</v>
      </c>
      <c r="R9" s="38">
        <v>0</v>
      </c>
      <c r="S9" s="37">
        <v>0</v>
      </c>
      <c r="T9" s="39">
        <v>0</v>
      </c>
      <c r="U9" s="40">
        <v>0</v>
      </c>
      <c r="V9" s="41">
        <v>0</v>
      </c>
      <c r="W9" s="36">
        <v>0</v>
      </c>
      <c r="X9" s="42">
        <v>0</v>
      </c>
      <c r="Y9" s="43">
        <v>-0.89424204148006514</v>
      </c>
      <c r="Z9" s="44">
        <v>0</v>
      </c>
      <c r="AA9" s="38">
        <v>0</v>
      </c>
      <c r="AB9" s="45">
        <v>0</v>
      </c>
      <c r="AC9" s="40">
        <v>0</v>
      </c>
      <c r="AD9" s="48">
        <v>2</v>
      </c>
      <c r="AE9" s="48">
        <v>8</v>
      </c>
    </row>
    <row r="10" spans="1:34" x14ac:dyDescent="0.25">
      <c r="A10" t="s">
        <v>204</v>
      </c>
      <c r="B10" s="48" t="s">
        <v>68</v>
      </c>
      <c r="C10" s="48" t="s">
        <v>68</v>
      </c>
      <c r="D10">
        <v>1</v>
      </c>
      <c r="E10" s="33">
        <v>1.3923341796953463</v>
      </c>
      <c r="F10" s="33">
        <v>0.12866019023869121</v>
      </c>
      <c r="G10" s="33">
        <v>10.821794815570216</v>
      </c>
      <c r="H10" s="33">
        <v>5.3654595698711002E-27</v>
      </c>
      <c r="I10" s="33">
        <v>2.3890249753229886</v>
      </c>
      <c r="J10" s="34">
        <v>226702</v>
      </c>
      <c r="K10" s="34">
        <v>9323652.5</v>
      </c>
      <c r="L10" s="34">
        <v>152376</v>
      </c>
      <c r="M10" s="34">
        <v>4597254</v>
      </c>
      <c r="N10" s="35">
        <v>3.3854215738445256E-2</v>
      </c>
      <c r="O10" s="35">
        <v>4.6148921283283038E-2</v>
      </c>
      <c r="P10" s="36">
        <v>212158.31296525808</v>
      </c>
      <c r="Q10" s="37">
        <v>47935049.231370412</v>
      </c>
      <c r="R10" s="38">
        <v>0</v>
      </c>
      <c r="S10" s="37">
        <v>0</v>
      </c>
      <c r="T10" s="39">
        <v>0</v>
      </c>
      <c r="U10" s="40">
        <v>0</v>
      </c>
      <c r="V10" s="41">
        <v>0</v>
      </c>
      <c r="W10" s="36">
        <v>0</v>
      </c>
      <c r="X10" s="42">
        <v>0</v>
      </c>
      <c r="Y10" s="43">
        <v>1.392078376979988</v>
      </c>
      <c r="Z10" s="44">
        <v>0</v>
      </c>
      <c r="AA10" s="38">
        <v>0</v>
      </c>
      <c r="AB10" s="45">
        <v>0</v>
      </c>
      <c r="AC10" s="40">
        <v>0</v>
      </c>
      <c r="AD10" s="48">
        <v>3</v>
      </c>
      <c r="AE10" s="48">
        <v>9</v>
      </c>
    </row>
    <row r="11" spans="1:34" x14ac:dyDescent="0.25">
      <c r="A11" t="s">
        <v>204</v>
      </c>
      <c r="B11" s="48" t="s">
        <v>69</v>
      </c>
      <c r="C11" s="48" t="s">
        <v>70</v>
      </c>
      <c r="D11">
        <v>1</v>
      </c>
      <c r="E11" s="33">
        <v>0.28143518078815244</v>
      </c>
      <c r="F11" s="33">
        <v>5.684082175798514E-2</v>
      </c>
      <c r="G11" s="33">
        <v>4.9512862777817901</v>
      </c>
      <c r="H11" s="33">
        <v>7.6130292247663331E-7</v>
      </c>
      <c r="I11" s="33">
        <v>6.3030588516345549</v>
      </c>
      <c r="J11" s="34">
        <v>842798.96037264424</v>
      </c>
      <c r="K11" s="34">
        <v>9323652.5</v>
      </c>
      <c r="L11" s="34">
        <v>427838.22707472544</v>
      </c>
      <c r="M11" s="34">
        <v>4597254</v>
      </c>
      <c r="N11" s="35">
        <v>2.5439952613049668E-2</v>
      </c>
      <c r="O11" s="35">
        <v>2.6191445759763975E-2</v>
      </c>
      <c r="P11" s="36">
        <v>120408.72878485797</v>
      </c>
      <c r="Q11" s="37">
        <v>27205148.18165081</v>
      </c>
      <c r="R11" s="38">
        <v>0</v>
      </c>
      <c r="S11" s="37">
        <v>0</v>
      </c>
      <c r="T11" s="39">
        <v>0</v>
      </c>
      <c r="U11" s="40">
        <v>0</v>
      </c>
      <c r="V11" s="41">
        <v>0</v>
      </c>
      <c r="W11" s="36">
        <v>0</v>
      </c>
      <c r="X11" s="42">
        <v>0</v>
      </c>
      <c r="Y11" s="43">
        <v>0.84224289520892248</v>
      </c>
      <c r="Z11" s="44">
        <v>0</v>
      </c>
      <c r="AA11" s="38">
        <v>0</v>
      </c>
      <c r="AB11" s="45">
        <v>0</v>
      </c>
      <c r="AC11" s="40">
        <v>0</v>
      </c>
      <c r="AD11" s="48">
        <v>19</v>
      </c>
      <c r="AE11" s="48">
        <v>10</v>
      </c>
    </row>
    <row r="12" spans="1:34" x14ac:dyDescent="0.25">
      <c r="A12" t="s">
        <v>204</v>
      </c>
      <c r="B12" s="48" t="s">
        <v>71</v>
      </c>
      <c r="C12" s="48" t="s">
        <v>72</v>
      </c>
      <c r="D12">
        <v>1</v>
      </c>
      <c r="E12" s="33">
        <v>2.8839781012252113</v>
      </c>
      <c r="F12" s="33">
        <v>0.18319579075234757</v>
      </c>
      <c r="G12" s="33">
        <v>15.742600249608925</v>
      </c>
      <c r="H12" s="33">
        <v>1.5121040348210258E-54</v>
      </c>
      <c r="I12" s="33">
        <v>5.3995655161271783</v>
      </c>
      <c r="J12" s="34">
        <v>236387.62362146378</v>
      </c>
      <c r="K12" s="34">
        <v>9323652.5</v>
      </c>
      <c r="L12" s="34">
        <v>136542.54021167755</v>
      </c>
      <c r="M12" s="34">
        <v>4597254</v>
      </c>
      <c r="N12" s="35">
        <v>7.3119062505275598E-2</v>
      </c>
      <c r="O12" s="35">
        <v>8.5656719392955202E-2</v>
      </c>
      <c r="P12" s="36">
        <v>393785.69585614087</v>
      </c>
      <c r="Q12" s="37">
        <v>88971940.121736467</v>
      </c>
      <c r="R12" s="38">
        <v>0</v>
      </c>
      <c r="S12" s="37">
        <v>0</v>
      </c>
      <c r="T12" s="39">
        <v>0</v>
      </c>
      <c r="U12" s="40">
        <v>0</v>
      </c>
      <c r="V12" s="41">
        <v>0</v>
      </c>
      <c r="W12" s="36">
        <v>0</v>
      </c>
      <c r="X12" s="42">
        <v>0</v>
      </c>
      <c r="Y12" s="43">
        <v>5.2149447875957264</v>
      </c>
      <c r="Z12" s="44">
        <v>0</v>
      </c>
      <c r="AA12" s="38">
        <v>0</v>
      </c>
      <c r="AB12" s="45">
        <v>0</v>
      </c>
      <c r="AC12" s="40">
        <v>0</v>
      </c>
      <c r="AD12" s="48">
        <v>27</v>
      </c>
      <c r="AE12" s="48">
        <v>11</v>
      </c>
    </row>
    <row r="13" spans="1:34" x14ac:dyDescent="0.25">
      <c r="A13" t="s">
        <v>204</v>
      </c>
      <c r="B13" s="48" t="s">
        <v>73</v>
      </c>
      <c r="C13" s="48" t="s">
        <v>74</v>
      </c>
      <c r="D13">
        <v>1</v>
      </c>
      <c r="E13" s="33">
        <v>1.5516193486562202</v>
      </c>
      <c r="F13" s="33">
        <v>0.13275123555681567</v>
      </c>
      <c r="G13" s="33">
        <v>11.688172559359336</v>
      </c>
      <c r="H13" s="33">
        <v>3.6867814060205651E-31</v>
      </c>
      <c r="I13" s="33">
        <v>3.5959559455706667</v>
      </c>
      <c r="J13" s="34">
        <v>339423.96577980224</v>
      </c>
      <c r="K13" s="34">
        <v>9323652.5</v>
      </c>
      <c r="L13" s="34">
        <v>162205.90975764193</v>
      </c>
      <c r="M13" s="34">
        <v>4597254</v>
      </c>
      <c r="N13" s="35">
        <v>5.6486102705089865E-2</v>
      </c>
      <c r="O13" s="35">
        <v>5.4746121934168092E-2</v>
      </c>
      <c r="P13" s="36">
        <v>251681.82804634201</v>
      </c>
      <c r="Q13" s="37">
        <v>56864992.228790514</v>
      </c>
      <c r="R13" s="38">
        <v>0</v>
      </c>
      <c r="S13" s="37">
        <v>0</v>
      </c>
      <c r="T13" s="39">
        <v>0</v>
      </c>
      <c r="U13" s="40">
        <v>0</v>
      </c>
      <c r="V13" s="41">
        <v>0</v>
      </c>
      <c r="W13" s="36">
        <v>0</v>
      </c>
      <c r="X13" s="42">
        <v>0</v>
      </c>
      <c r="Y13" s="43">
        <v>6.1191788973095553</v>
      </c>
      <c r="Z13" s="44">
        <v>0</v>
      </c>
      <c r="AA13" s="38">
        <v>0</v>
      </c>
      <c r="AB13" s="45">
        <v>0</v>
      </c>
      <c r="AC13" s="40">
        <v>0</v>
      </c>
      <c r="AD13" s="48">
        <v>26</v>
      </c>
      <c r="AE13" s="48">
        <v>12</v>
      </c>
    </row>
    <row r="14" spans="1:34" x14ac:dyDescent="0.25">
      <c r="A14" t="s">
        <v>204</v>
      </c>
      <c r="B14" s="48" t="s">
        <v>75</v>
      </c>
      <c r="C14" s="48" t="s">
        <v>76</v>
      </c>
      <c r="D14">
        <v>1</v>
      </c>
      <c r="E14" s="33">
        <v>-5.8107114578806927E-2</v>
      </c>
      <c r="F14" s="33">
        <v>2.9307196484107383E-2</v>
      </c>
      <c r="G14" s="33">
        <v>-1.9826909957189891</v>
      </c>
      <c r="H14" s="33">
        <v>4.7456174694167116E-2</v>
      </c>
      <c r="I14" s="33">
        <v>6.1794654370345521</v>
      </c>
      <c r="J14" s="34">
        <v>2187928.1506779366</v>
      </c>
      <c r="K14" s="34">
        <v>9323652.5</v>
      </c>
      <c r="L14" s="34">
        <v>1167679.5481170248</v>
      </c>
      <c r="M14" s="34">
        <v>4597254</v>
      </c>
      <c r="N14" s="35">
        <v>-1.3635663892625771E-2</v>
      </c>
      <c r="O14" s="35">
        <v>-1.4758916799847355E-2</v>
      </c>
      <c r="P14" s="36">
        <v>-67850.489293765451</v>
      </c>
      <c r="Q14" s="37">
        <v>-15330139.551033366</v>
      </c>
      <c r="R14" s="38">
        <v>0</v>
      </c>
      <c r="S14" s="37">
        <v>0</v>
      </c>
      <c r="T14" s="39">
        <v>0</v>
      </c>
      <c r="U14" s="40">
        <v>0</v>
      </c>
      <c r="V14" s="41">
        <v>0</v>
      </c>
      <c r="W14" s="36">
        <v>0</v>
      </c>
      <c r="X14" s="42">
        <v>0</v>
      </c>
      <c r="Y14" s="43">
        <v>-0.22466007964453785</v>
      </c>
      <c r="Z14" s="44">
        <v>0</v>
      </c>
      <c r="AA14" s="38">
        <v>0</v>
      </c>
      <c r="AB14" s="45">
        <v>0</v>
      </c>
      <c r="AC14" s="40">
        <v>0</v>
      </c>
      <c r="AD14" s="48">
        <v>28</v>
      </c>
      <c r="AE14" s="48">
        <v>13</v>
      </c>
    </row>
    <row r="15" spans="1:34" x14ac:dyDescent="0.25">
      <c r="A15" t="s">
        <v>204</v>
      </c>
      <c r="B15" s="48" t="s">
        <v>77</v>
      </c>
      <c r="C15" s="48" t="s">
        <v>78</v>
      </c>
      <c r="D15">
        <v>1</v>
      </c>
      <c r="E15" s="33">
        <v>-7.9120380237487006E-2</v>
      </c>
      <c r="F15" s="33">
        <v>3.8566387480497288E-2</v>
      </c>
      <c r="G15" s="33">
        <v>-2.0515372428257002</v>
      </c>
      <c r="H15" s="33">
        <v>4.0266235865706317E-2</v>
      </c>
      <c r="I15" s="33">
        <v>5.6036493480722172</v>
      </c>
      <c r="J15" s="34">
        <v>1723050.6248531761</v>
      </c>
      <c r="K15" s="34">
        <v>9323652.5</v>
      </c>
      <c r="L15" s="34">
        <v>1096562.6124828672</v>
      </c>
      <c r="M15" s="34">
        <v>4597254</v>
      </c>
      <c r="N15" s="35">
        <v>-1.4621782676566173E-2</v>
      </c>
      <c r="O15" s="35">
        <v>-1.887223347978088E-2</v>
      </c>
      <c r="P15" s="36">
        <v>-86760.450853856571</v>
      </c>
      <c r="Q15" s="37">
        <v>-19602656.265920352</v>
      </c>
      <c r="R15" s="38">
        <v>0</v>
      </c>
      <c r="S15" s="37">
        <v>0</v>
      </c>
      <c r="T15" s="39">
        <v>0</v>
      </c>
      <c r="U15" s="40">
        <v>0</v>
      </c>
      <c r="V15" s="41">
        <v>0</v>
      </c>
      <c r="W15" s="36">
        <v>0</v>
      </c>
      <c r="X15" s="42">
        <v>0</v>
      </c>
      <c r="Y15" s="43">
        <v>-0.13338117185090254</v>
      </c>
      <c r="Z15" s="44">
        <v>0</v>
      </c>
      <c r="AA15" s="38">
        <v>0</v>
      </c>
      <c r="AB15" s="45">
        <v>0</v>
      </c>
      <c r="AC15" s="40">
        <v>0</v>
      </c>
      <c r="AD15" s="48">
        <v>29</v>
      </c>
      <c r="AE15" s="48">
        <v>14</v>
      </c>
    </row>
    <row r="16" spans="1:34" x14ac:dyDescent="0.25">
      <c r="A16" t="s">
        <v>204</v>
      </c>
      <c r="B16" s="48" t="s">
        <v>79</v>
      </c>
      <c r="C16" s="48" t="s">
        <v>79</v>
      </c>
      <c r="D16">
        <v>1</v>
      </c>
      <c r="E16" s="33">
        <v>0.12524125967970728</v>
      </c>
      <c r="F16" s="33">
        <v>3.751088092214383E-2</v>
      </c>
      <c r="G16" s="33">
        <v>3.3387981460540295</v>
      </c>
      <c r="H16" s="33">
        <v>8.4752488890525767E-4</v>
      </c>
      <c r="I16" s="33">
        <v>5.4459095859894395</v>
      </c>
      <c r="J16" s="34">
        <v>1371478</v>
      </c>
      <c r="K16" s="34">
        <v>9323652.5</v>
      </c>
      <c r="L16" s="34">
        <v>922036</v>
      </c>
      <c r="M16" s="34">
        <v>4597254</v>
      </c>
      <c r="N16" s="35">
        <v>1.8422569088992279E-2</v>
      </c>
      <c r="O16" s="35">
        <v>2.5118679566114594E-2</v>
      </c>
      <c r="P16" s="36">
        <v>115476.95011003858</v>
      </c>
      <c r="Q16" s="37">
        <v>26090862.107862119</v>
      </c>
      <c r="R16" s="38">
        <v>0</v>
      </c>
      <c r="S16" s="37">
        <v>0</v>
      </c>
      <c r="T16" s="39">
        <v>0</v>
      </c>
      <c r="U16" s="40">
        <v>0</v>
      </c>
      <c r="V16" s="41">
        <v>0</v>
      </c>
      <c r="W16" s="36">
        <v>0</v>
      </c>
      <c r="X16" s="42">
        <v>0</v>
      </c>
      <c r="Y16" s="43">
        <v>0.12522170304066296</v>
      </c>
      <c r="Z16" s="44">
        <v>0</v>
      </c>
      <c r="AA16" s="38">
        <v>0</v>
      </c>
      <c r="AB16" s="45">
        <v>0</v>
      </c>
      <c r="AC16" s="40">
        <v>0</v>
      </c>
      <c r="AD16" s="48">
        <v>30</v>
      </c>
      <c r="AE16" s="48">
        <v>15</v>
      </c>
    </row>
    <row r="17" spans="1:31" x14ac:dyDescent="0.25">
      <c r="A17" t="s">
        <v>204</v>
      </c>
      <c r="B17" s="48" t="s">
        <v>80</v>
      </c>
      <c r="C17" s="48" t="s">
        <v>80</v>
      </c>
      <c r="D17">
        <v>1</v>
      </c>
      <c r="E17" s="33">
        <v>4.2662426725672626E-4</v>
      </c>
      <c r="F17" s="33">
        <v>4.2589195994929862E-5</v>
      </c>
      <c r="G17" s="33">
        <v>10.017194673210426</v>
      </c>
      <c r="H17" s="33">
        <v>2.1177818015851888E-23</v>
      </c>
      <c r="I17" s="33">
        <v>6.1161541286606722</v>
      </c>
      <c r="J17" s="34">
        <v>1527488256</v>
      </c>
      <c r="K17" s="34">
        <v>9323652.5</v>
      </c>
      <c r="L17" s="34">
        <v>763744128</v>
      </c>
      <c r="M17" s="34">
        <v>4597254</v>
      </c>
      <c r="N17" s="35">
        <v>6.9893591375188496E-2</v>
      </c>
      <c r="O17" s="35">
        <v>7.0875304905847564E-2</v>
      </c>
      <c r="P17" s="36">
        <v>325831.77897962736</v>
      </c>
      <c r="Q17" s="37">
        <v>73618432.142657012</v>
      </c>
      <c r="R17" s="38">
        <v>0</v>
      </c>
      <c r="S17" s="37">
        <v>0</v>
      </c>
      <c r="T17" s="39">
        <v>0</v>
      </c>
      <c r="U17" s="40">
        <v>0</v>
      </c>
      <c r="V17" s="41">
        <v>0</v>
      </c>
      <c r="W17" s="36">
        <v>0</v>
      </c>
      <c r="X17" s="42">
        <v>0</v>
      </c>
      <c r="Y17" s="43">
        <v>4.2651186494948446E-4</v>
      </c>
      <c r="Z17" s="44">
        <v>0</v>
      </c>
      <c r="AA17" s="38">
        <v>0</v>
      </c>
      <c r="AB17" s="45">
        <v>0</v>
      </c>
      <c r="AC17" s="40">
        <v>0</v>
      </c>
      <c r="AD17" s="48">
        <v>31</v>
      </c>
      <c r="AE17" s="48">
        <v>16</v>
      </c>
    </row>
    <row r="18" spans="1:31" x14ac:dyDescent="0.25">
      <c r="A18" t="s">
        <v>204</v>
      </c>
      <c r="B18" s="48" t="s">
        <v>81</v>
      </c>
      <c r="C18" s="48" t="s">
        <v>81</v>
      </c>
      <c r="D18">
        <v>1</v>
      </c>
      <c r="E18" s="33">
        <v>0.18706807366370576</v>
      </c>
      <c r="F18" s="33">
        <v>5.9833574994779901E-3</v>
      </c>
      <c r="G18" s="33">
        <v>31.264732832699075</v>
      </c>
      <c r="H18" s="33">
        <v>2.8023291996203782E-196</v>
      </c>
      <c r="I18" s="33">
        <v>5.7441541182480984</v>
      </c>
      <c r="J18" s="34">
        <v>9371327</v>
      </c>
      <c r="K18" s="34">
        <v>9323652.5</v>
      </c>
      <c r="L18" s="34">
        <v>4616328</v>
      </c>
      <c r="M18" s="34">
        <v>4597254</v>
      </c>
      <c r="N18" s="35">
        <v>0.18802460618976036</v>
      </c>
      <c r="O18" s="35">
        <v>0.18784421882276409</v>
      </c>
      <c r="P18" s="36">
        <v>863567.58635982743</v>
      </c>
      <c r="Q18" s="37">
        <v>195114460.4621394</v>
      </c>
      <c r="R18" s="38">
        <v>0</v>
      </c>
      <c r="S18" s="37">
        <v>0</v>
      </c>
      <c r="T18" s="39">
        <v>0</v>
      </c>
      <c r="U18" s="40">
        <v>0</v>
      </c>
      <c r="V18" s="41">
        <v>0</v>
      </c>
      <c r="W18" s="36">
        <v>0</v>
      </c>
      <c r="X18" s="42">
        <v>0</v>
      </c>
      <c r="Y18" s="43">
        <v>0.18503745592656923</v>
      </c>
      <c r="Z18" s="44">
        <v>0</v>
      </c>
      <c r="AA18" s="38">
        <v>0</v>
      </c>
      <c r="AB18" s="45">
        <v>0</v>
      </c>
      <c r="AC18" s="40">
        <v>0</v>
      </c>
      <c r="AD18" s="48">
        <v>24</v>
      </c>
      <c r="AE18" s="48">
        <v>17</v>
      </c>
    </row>
    <row r="19" spans="1:31" x14ac:dyDescent="0.25">
      <c r="A19" t="s">
        <v>204</v>
      </c>
      <c r="B19" s="48" t="s">
        <v>82</v>
      </c>
      <c r="C19" s="48" t="s">
        <v>82</v>
      </c>
      <c r="D19">
        <v>1</v>
      </c>
      <c r="E19" s="33">
        <v>0.49527811877321737</v>
      </c>
      <c r="F19" s="33">
        <v>5.6867223875939916E-3</v>
      </c>
      <c r="G19" s="33">
        <v>87.093774764476535</v>
      </c>
      <c r="H19" s="33">
        <v>0</v>
      </c>
      <c r="I19" s="33">
        <v>4.9503673000955066</v>
      </c>
      <c r="J19" s="34">
        <v>9143633.5</v>
      </c>
      <c r="K19" s="34">
        <v>9323652.5</v>
      </c>
      <c r="L19" s="34">
        <v>4774073</v>
      </c>
      <c r="M19" s="34">
        <v>4597254</v>
      </c>
      <c r="N19" s="35">
        <v>0.48571539947802317</v>
      </c>
      <c r="O19" s="35">
        <v>0.51432744293136956</v>
      </c>
      <c r="P19" s="36">
        <v>2364493.8943260103</v>
      </c>
      <c r="Q19" s="37">
        <v>534233750.48401874</v>
      </c>
      <c r="R19" s="38">
        <v>0</v>
      </c>
      <c r="S19" s="37">
        <v>0</v>
      </c>
      <c r="T19" s="39">
        <v>0</v>
      </c>
      <c r="U19" s="40">
        <v>0</v>
      </c>
      <c r="V19" s="41">
        <v>0</v>
      </c>
      <c r="W19" s="36">
        <v>0</v>
      </c>
      <c r="X19" s="42">
        <v>0</v>
      </c>
      <c r="Y19" s="43">
        <v>0.48938032520974595</v>
      </c>
      <c r="Z19" s="44">
        <v>0</v>
      </c>
      <c r="AA19" s="38">
        <v>0</v>
      </c>
      <c r="AB19" s="45">
        <v>0</v>
      </c>
      <c r="AC19" s="40">
        <v>0</v>
      </c>
      <c r="AD19" s="48">
        <v>25</v>
      </c>
      <c r="AE19" s="48">
        <v>18</v>
      </c>
    </row>
    <row r="20" spans="1:31" x14ac:dyDescent="0.25">
      <c r="A20" t="s">
        <v>204</v>
      </c>
      <c r="B20" s="48" t="s">
        <v>83</v>
      </c>
      <c r="C20" s="48" t="s">
        <v>83</v>
      </c>
      <c r="D20">
        <v>1</v>
      </c>
      <c r="E20" s="33">
        <v>97.48123986289832</v>
      </c>
      <c r="F20" s="33">
        <v>18.571922737035617</v>
      </c>
      <c r="G20" s="33">
        <v>5.2488501725512737</v>
      </c>
      <c r="H20" s="33">
        <v>1.5933090511316097E-7</v>
      </c>
      <c r="I20" s="33">
        <v>3.2612661348691114</v>
      </c>
      <c r="J20" s="34">
        <v>105840</v>
      </c>
      <c r="K20" s="34">
        <v>9323652.5</v>
      </c>
      <c r="L20" s="34">
        <v>52710</v>
      </c>
      <c r="M20" s="34">
        <v>4597254</v>
      </c>
      <c r="N20" s="35">
        <v>1.1065850456233925</v>
      </c>
      <c r="O20" s="35">
        <v>1.1176750628034411</v>
      </c>
      <c r="P20" s="36">
        <v>5138236.1531733703</v>
      </c>
      <c r="Q20" s="37">
        <v>1160933076.4479914</v>
      </c>
      <c r="R20" s="38">
        <v>0</v>
      </c>
      <c r="S20" s="37">
        <v>0</v>
      </c>
      <c r="T20" s="39">
        <v>0</v>
      </c>
      <c r="U20" s="40">
        <v>0</v>
      </c>
      <c r="V20" s="41">
        <v>0</v>
      </c>
      <c r="W20" s="36">
        <v>0</v>
      </c>
      <c r="X20" s="42">
        <v>0</v>
      </c>
      <c r="Y20" s="43">
        <v>97.019243465443822</v>
      </c>
      <c r="Z20" s="44">
        <v>0</v>
      </c>
      <c r="AA20" s="38">
        <v>0</v>
      </c>
      <c r="AB20" s="45">
        <v>0</v>
      </c>
      <c r="AC20" s="40">
        <v>0</v>
      </c>
      <c r="AD20" s="48">
        <v>32</v>
      </c>
      <c r="AE20" s="48">
        <v>19</v>
      </c>
    </row>
    <row r="21" spans="1:31" x14ac:dyDescent="0.25">
      <c r="A21" t="s">
        <v>204</v>
      </c>
      <c r="B21" t="s">
        <v>84</v>
      </c>
      <c r="C21" t="s">
        <v>84</v>
      </c>
      <c r="E21" s="33">
        <v>-2217.0882010820237</v>
      </c>
      <c r="F21" s="33">
        <v>396.43295699024333</v>
      </c>
      <c r="G21" s="33">
        <v>-5.5925930525917114</v>
      </c>
      <c r="H21" s="33">
        <v>2.3549954801364839E-8</v>
      </c>
      <c r="I21" s="33">
        <v>0</v>
      </c>
      <c r="J21" s="34">
        <v>5040</v>
      </c>
      <c r="K21" s="34">
        <v>9323652.5</v>
      </c>
      <c r="L21" s="34">
        <v>2520</v>
      </c>
      <c r="M21" s="34">
        <v>4597254</v>
      </c>
      <c r="N21" s="35">
        <v>-1.1984707209383232</v>
      </c>
      <c r="O21" s="35">
        <v>-1.215304237426668</v>
      </c>
      <c r="P21" s="36">
        <v>-5587062.2667266997</v>
      </c>
      <c r="Q21" s="37">
        <v>-1262340848.5442305</v>
      </c>
      <c r="R21" s="38">
        <v>0</v>
      </c>
      <c r="S21" s="37">
        <v>0</v>
      </c>
      <c r="T21" s="39">
        <v>0</v>
      </c>
      <c r="U21" s="40">
        <v>0</v>
      </c>
      <c r="V21" s="41">
        <v>0</v>
      </c>
      <c r="W21" s="36">
        <v>0</v>
      </c>
      <c r="X21" s="42">
        <v>0</v>
      </c>
      <c r="Y21" s="43">
        <v>0</v>
      </c>
      <c r="Z21" s="44">
        <v>0</v>
      </c>
      <c r="AA21" s="38">
        <v>0</v>
      </c>
      <c r="AB21" s="45">
        <v>0</v>
      </c>
      <c r="AC21" s="40">
        <v>0</v>
      </c>
      <c r="AD21">
        <v>5</v>
      </c>
      <c r="AE21">
        <v>20</v>
      </c>
    </row>
    <row r="22" spans="1:31" x14ac:dyDescent="0.25">
      <c r="A22" t="s">
        <v>204</v>
      </c>
      <c r="B22" t="s">
        <v>85</v>
      </c>
      <c r="C22" t="s">
        <v>85</v>
      </c>
      <c r="D22">
        <v>1</v>
      </c>
      <c r="E22" s="33">
        <v>5.8899336478445381</v>
      </c>
      <c r="F22" s="33">
        <v>1.5287053405032001</v>
      </c>
      <c r="G22" s="33">
        <v>3.8528900840405016</v>
      </c>
      <c r="H22" s="33">
        <v>1.1818245692402909E-4</v>
      </c>
      <c r="I22" s="33">
        <v>1.4117097203728255</v>
      </c>
      <c r="J22" s="34">
        <v>63000</v>
      </c>
      <c r="K22" s="34">
        <v>9323652.5</v>
      </c>
      <c r="L22" s="34">
        <v>18900</v>
      </c>
      <c r="M22" s="34">
        <v>4597254</v>
      </c>
      <c r="N22" s="35">
        <v>3.979833223237416E-2</v>
      </c>
      <c r="O22" s="35">
        <v>2.4214399714321152E-2</v>
      </c>
      <c r="P22" s="36">
        <v>111319.74594426177</v>
      </c>
      <c r="Q22" s="37">
        <v>25151583.398646504</v>
      </c>
      <c r="R22" s="38">
        <v>0</v>
      </c>
      <c r="S22" s="37">
        <v>0</v>
      </c>
      <c r="T22" s="39">
        <v>0</v>
      </c>
      <c r="U22" s="40">
        <v>0</v>
      </c>
      <c r="V22" s="41">
        <v>0</v>
      </c>
      <c r="W22" s="36">
        <v>0</v>
      </c>
      <c r="X22" s="42">
        <v>0</v>
      </c>
      <c r="Y22" s="43">
        <v>5.8620192703666021</v>
      </c>
      <c r="Z22" s="44">
        <v>0</v>
      </c>
      <c r="AA22" s="38">
        <v>0</v>
      </c>
      <c r="AB22" s="45">
        <v>0</v>
      </c>
      <c r="AC22" s="40">
        <v>0</v>
      </c>
      <c r="AD22">
        <v>17</v>
      </c>
      <c r="AE22">
        <v>21</v>
      </c>
    </row>
    <row r="23" spans="1:31" x14ac:dyDescent="0.25">
      <c r="A23" t="s">
        <v>204</v>
      </c>
      <c r="B23" t="s">
        <v>86</v>
      </c>
      <c r="C23" t="s">
        <v>86</v>
      </c>
      <c r="E23" s="33">
        <v>-118.15316010597553</v>
      </c>
      <c r="F23" s="33">
        <v>38.298617404938469</v>
      </c>
      <c r="G23" s="33">
        <v>-3.0850502736618401</v>
      </c>
      <c r="H23" s="33">
        <v>2.0462094929775184E-3</v>
      </c>
      <c r="I23" s="33">
        <v>1.4125623484323913</v>
      </c>
      <c r="J23" s="34">
        <v>420</v>
      </c>
      <c r="K23" s="34">
        <v>9323652.5</v>
      </c>
      <c r="L23" s="34">
        <v>210</v>
      </c>
      <c r="M23" s="34">
        <v>4597254</v>
      </c>
      <c r="N23" s="35">
        <v>-5.3224127823843417E-3</v>
      </c>
      <c r="O23" s="35">
        <v>-5.3971704896564037E-3</v>
      </c>
      <c r="P23" s="36">
        <v>-24812.163622254862</v>
      </c>
      <c r="Q23" s="37">
        <v>-5606060.2488122638</v>
      </c>
      <c r="R23" s="38">
        <v>0</v>
      </c>
      <c r="S23" s="37">
        <v>0</v>
      </c>
      <c r="T23" s="39">
        <v>0</v>
      </c>
      <c r="U23" s="40">
        <v>0</v>
      </c>
      <c r="V23" s="41">
        <v>0</v>
      </c>
      <c r="W23" s="36">
        <v>0</v>
      </c>
      <c r="X23" s="42">
        <v>0</v>
      </c>
      <c r="Y23" s="43">
        <v>0</v>
      </c>
      <c r="Z23" s="44">
        <v>0</v>
      </c>
      <c r="AA23" s="38">
        <v>0</v>
      </c>
      <c r="AB23" s="45">
        <v>0</v>
      </c>
      <c r="AC23" s="40">
        <v>0</v>
      </c>
      <c r="AD23">
        <v>6</v>
      </c>
      <c r="AE23">
        <v>22</v>
      </c>
    </row>
    <row r="24" spans="1:31" x14ac:dyDescent="0.25">
      <c r="A24" t="s">
        <v>204</v>
      </c>
      <c r="B24" t="s">
        <v>87</v>
      </c>
      <c r="C24" t="s">
        <v>87</v>
      </c>
      <c r="E24" s="33">
        <v>34.802278266006205</v>
      </c>
      <c r="F24" s="33">
        <v>54.853490534158261</v>
      </c>
      <c r="G24" s="33">
        <v>0.63445877239724968</v>
      </c>
      <c r="H24" s="33">
        <v>0.52581026673321651</v>
      </c>
      <c r="I24" s="33">
        <v>2.8976769830946072</v>
      </c>
      <c r="J24" s="34">
        <v>420</v>
      </c>
      <c r="K24" s="34">
        <v>9323652.5</v>
      </c>
      <c r="L24" s="34">
        <v>210</v>
      </c>
      <c r="M24" s="34">
        <v>4597254</v>
      </c>
      <c r="N24" s="35">
        <v>1.5677286204867252E-3</v>
      </c>
      <c r="O24" s="35">
        <v>1.5897486708068129E-3</v>
      </c>
      <c r="P24" s="36">
        <v>7308.4784358613033</v>
      </c>
      <c r="Q24" s="37">
        <v>1651277.6177985028</v>
      </c>
      <c r="R24" s="38">
        <v>0</v>
      </c>
      <c r="S24" s="37">
        <v>0</v>
      </c>
      <c r="T24" s="39">
        <v>0</v>
      </c>
      <c r="U24" s="40">
        <v>0</v>
      </c>
      <c r="V24" s="41">
        <v>0</v>
      </c>
      <c r="W24" s="36">
        <v>0</v>
      </c>
      <c r="X24" s="42">
        <v>0</v>
      </c>
      <c r="Y24" s="43">
        <v>0</v>
      </c>
      <c r="Z24" s="44">
        <v>0</v>
      </c>
      <c r="AA24" s="38">
        <v>0</v>
      </c>
      <c r="AB24" s="45">
        <v>0</v>
      </c>
      <c r="AC24" s="40">
        <v>0</v>
      </c>
      <c r="AD24">
        <v>9</v>
      </c>
      <c r="AE24">
        <v>23</v>
      </c>
    </row>
    <row r="25" spans="1:31" x14ac:dyDescent="0.25">
      <c r="A25" t="s">
        <v>204</v>
      </c>
      <c r="B25" t="s">
        <v>88</v>
      </c>
      <c r="C25" t="s">
        <v>88</v>
      </c>
      <c r="E25" s="33">
        <v>8.8164459291925237</v>
      </c>
      <c r="F25" s="33">
        <v>41.528710609131053</v>
      </c>
      <c r="G25" s="33">
        <v>0.21229760808547768</v>
      </c>
      <c r="H25" s="33">
        <v>0.83188344811433323</v>
      </c>
      <c r="I25" s="33">
        <v>1.6608802792881072</v>
      </c>
      <c r="J25" s="34">
        <v>420</v>
      </c>
      <c r="K25" s="34">
        <v>9323652.5</v>
      </c>
      <c r="L25" s="34">
        <v>210</v>
      </c>
      <c r="M25" s="34">
        <v>4597254</v>
      </c>
      <c r="N25" s="35">
        <v>3.9715200563951306E-4</v>
      </c>
      <c r="O25" s="35">
        <v>4.0273033535463346E-4</v>
      </c>
      <c r="P25" s="36">
        <v>1851.45364513043</v>
      </c>
      <c r="Q25" s="37">
        <v>418317.43658076937</v>
      </c>
      <c r="R25" s="38">
        <v>0</v>
      </c>
      <c r="S25" s="37">
        <v>0</v>
      </c>
      <c r="T25" s="39">
        <v>0</v>
      </c>
      <c r="U25" s="40">
        <v>0</v>
      </c>
      <c r="V25" s="41">
        <v>0</v>
      </c>
      <c r="W25" s="36">
        <v>0</v>
      </c>
      <c r="X25" s="42">
        <v>0</v>
      </c>
      <c r="Y25" s="43">
        <v>0</v>
      </c>
      <c r="Z25" s="44">
        <v>0</v>
      </c>
      <c r="AA25" s="38">
        <v>0</v>
      </c>
      <c r="AB25" s="45">
        <v>0</v>
      </c>
      <c r="AC25" s="40">
        <v>0</v>
      </c>
      <c r="AD25">
        <v>10</v>
      </c>
      <c r="AE25">
        <v>24</v>
      </c>
    </row>
    <row r="26" spans="1:31" x14ac:dyDescent="0.25">
      <c r="A26" t="s">
        <v>204</v>
      </c>
      <c r="B26" t="s">
        <v>89</v>
      </c>
      <c r="C26" t="s">
        <v>89</v>
      </c>
      <c r="E26" s="33">
        <v>-41.301133820338407</v>
      </c>
      <c r="F26" s="33">
        <v>40.744116435659045</v>
      </c>
      <c r="G26" s="33">
        <v>-1.0136711121361284</v>
      </c>
      <c r="H26" s="33">
        <v>0.31078838186956631</v>
      </c>
      <c r="I26" s="33">
        <v>1.598715709376219</v>
      </c>
      <c r="J26" s="34">
        <v>420</v>
      </c>
      <c r="K26" s="34">
        <v>9323652.5</v>
      </c>
      <c r="L26" s="34">
        <v>210</v>
      </c>
      <c r="M26" s="34">
        <v>4597254</v>
      </c>
      <c r="N26" s="35">
        <v>-1.8604807723735018E-3</v>
      </c>
      <c r="O26" s="35">
        <v>-1.8866127697688805E-3</v>
      </c>
      <c r="P26" s="36">
        <v>-8673.2381022710651</v>
      </c>
      <c r="Q26" s="37">
        <v>-1959631.4168271245</v>
      </c>
      <c r="R26" s="38">
        <v>0</v>
      </c>
      <c r="S26" s="37">
        <v>0</v>
      </c>
      <c r="T26" s="39">
        <v>0</v>
      </c>
      <c r="U26" s="40">
        <v>0</v>
      </c>
      <c r="V26" s="41">
        <v>0</v>
      </c>
      <c r="W26" s="36">
        <v>0</v>
      </c>
      <c r="X26" s="42">
        <v>0</v>
      </c>
      <c r="Y26" s="43">
        <v>0</v>
      </c>
      <c r="Z26" s="44">
        <v>0</v>
      </c>
      <c r="AA26" s="38">
        <v>0</v>
      </c>
      <c r="AB26" s="45">
        <v>0</v>
      </c>
      <c r="AC26" s="40">
        <v>0</v>
      </c>
      <c r="AD26">
        <v>11</v>
      </c>
      <c r="AE26">
        <v>25</v>
      </c>
    </row>
    <row r="27" spans="1:31" x14ac:dyDescent="0.25">
      <c r="A27" t="s">
        <v>204</v>
      </c>
      <c r="B27" t="s">
        <v>90</v>
      </c>
      <c r="C27" t="s">
        <v>90</v>
      </c>
      <c r="E27" s="33">
        <v>-52.050683857170448</v>
      </c>
      <c r="F27" s="33">
        <v>38.657438728451943</v>
      </c>
      <c r="G27" s="33">
        <v>-1.3464597130399396</v>
      </c>
      <c r="H27" s="33">
        <v>0.17821486540631881</v>
      </c>
      <c r="I27" s="33">
        <v>1.4391550512644393</v>
      </c>
      <c r="J27" s="34">
        <v>420</v>
      </c>
      <c r="K27" s="34">
        <v>9323652.5</v>
      </c>
      <c r="L27" s="34">
        <v>210</v>
      </c>
      <c r="M27" s="34">
        <v>4597254</v>
      </c>
      <c r="N27" s="35">
        <v>-2.3447127850390807E-3</v>
      </c>
      <c r="O27" s="35">
        <v>-2.3776462231596936E-3</v>
      </c>
      <c r="P27" s="36">
        <v>-10930.643610005794</v>
      </c>
      <c r="Q27" s="37">
        <v>-2469669.6172447093</v>
      </c>
      <c r="R27" s="38">
        <v>0</v>
      </c>
      <c r="S27" s="37">
        <v>0</v>
      </c>
      <c r="T27" s="39">
        <v>0</v>
      </c>
      <c r="U27" s="40">
        <v>0</v>
      </c>
      <c r="V27" s="41">
        <v>0</v>
      </c>
      <c r="W27" s="36">
        <v>0</v>
      </c>
      <c r="X27" s="42">
        <v>0</v>
      </c>
      <c r="Y27" s="43">
        <v>0</v>
      </c>
      <c r="Z27" s="44">
        <v>0</v>
      </c>
      <c r="AA27" s="38">
        <v>0</v>
      </c>
      <c r="AB27" s="45">
        <v>0</v>
      </c>
      <c r="AC27" s="40">
        <v>0</v>
      </c>
      <c r="AD27">
        <v>12</v>
      </c>
      <c r="AE27">
        <v>26</v>
      </c>
    </row>
    <row r="28" spans="1:31" x14ac:dyDescent="0.25">
      <c r="A28" t="s">
        <v>204</v>
      </c>
      <c r="B28" t="s">
        <v>91</v>
      </c>
      <c r="C28" t="s">
        <v>91</v>
      </c>
      <c r="E28" s="33">
        <v>100.83796357173273</v>
      </c>
      <c r="F28" s="33">
        <v>38.458737989938911</v>
      </c>
      <c r="G28" s="33">
        <v>2.6219779650105179</v>
      </c>
      <c r="H28" s="33">
        <v>8.7684014111571763E-3</v>
      </c>
      <c r="I28" s="33">
        <v>1.4243984478715961</v>
      </c>
      <c r="J28" s="34">
        <v>420</v>
      </c>
      <c r="K28" s="34">
        <v>9323652.5</v>
      </c>
      <c r="L28" s="34">
        <v>210</v>
      </c>
      <c r="M28" s="34">
        <v>4597254</v>
      </c>
      <c r="N28" s="35">
        <v>4.5424199046594392E-3</v>
      </c>
      <c r="O28" s="35">
        <v>4.6062219642560255E-3</v>
      </c>
      <c r="P28" s="36">
        <v>21175.972350063872</v>
      </c>
      <c r="Q28" s="37">
        <v>4784499.1927734306</v>
      </c>
      <c r="R28" s="38">
        <v>0</v>
      </c>
      <c r="S28" s="37">
        <v>0</v>
      </c>
      <c r="T28" s="39">
        <v>0</v>
      </c>
      <c r="U28" s="40">
        <v>0</v>
      </c>
      <c r="V28" s="41">
        <v>0</v>
      </c>
      <c r="W28" s="36">
        <v>0</v>
      </c>
      <c r="X28" s="42">
        <v>0</v>
      </c>
      <c r="Y28" s="43">
        <v>0</v>
      </c>
      <c r="Z28" s="44">
        <v>0</v>
      </c>
      <c r="AA28" s="38">
        <v>0</v>
      </c>
      <c r="AB28" s="45">
        <v>0</v>
      </c>
      <c r="AC28" s="40">
        <v>0</v>
      </c>
      <c r="AD28">
        <v>13</v>
      </c>
      <c r="AE28">
        <v>27</v>
      </c>
    </row>
    <row r="29" spans="1:31" x14ac:dyDescent="0.25">
      <c r="A29" t="s">
        <v>204</v>
      </c>
      <c r="B29" t="s">
        <v>92</v>
      </c>
      <c r="C29" t="s">
        <v>92</v>
      </c>
      <c r="E29" s="33">
        <v>62.941275685441205</v>
      </c>
      <c r="F29" s="33">
        <v>39.721707614923467</v>
      </c>
      <c r="G29" s="33">
        <v>1.5845561398219983</v>
      </c>
      <c r="H29" s="33">
        <v>0.11312996806053449</v>
      </c>
      <c r="I29" s="33">
        <v>1.5194879297606492</v>
      </c>
      <c r="J29" s="34">
        <v>420</v>
      </c>
      <c r="K29" s="34">
        <v>9323652.5</v>
      </c>
      <c r="L29" s="34">
        <v>210</v>
      </c>
      <c r="M29" s="34">
        <v>4597254</v>
      </c>
      <c r="N29" s="35">
        <v>2.835298268343367E-3</v>
      </c>
      <c r="O29" s="35">
        <v>2.875122386960271E-3</v>
      </c>
      <c r="P29" s="36">
        <v>13217.667893942653</v>
      </c>
      <c r="Q29" s="37">
        <v>2986399.8839574032</v>
      </c>
      <c r="R29" s="38">
        <v>0</v>
      </c>
      <c r="S29" s="37">
        <v>0</v>
      </c>
      <c r="T29" s="39">
        <v>0</v>
      </c>
      <c r="U29" s="40">
        <v>0</v>
      </c>
      <c r="V29" s="41">
        <v>0</v>
      </c>
      <c r="W29" s="36">
        <v>0</v>
      </c>
      <c r="X29" s="42">
        <v>0</v>
      </c>
      <c r="Y29" s="43">
        <v>0</v>
      </c>
      <c r="Z29" s="44">
        <v>0</v>
      </c>
      <c r="AA29" s="38">
        <v>0</v>
      </c>
      <c r="AB29" s="45">
        <v>0</v>
      </c>
      <c r="AC29" s="40">
        <v>0</v>
      </c>
      <c r="AD29">
        <v>14</v>
      </c>
      <c r="AE29">
        <v>28</v>
      </c>
    </row>
    <row r="30" spans="1:31" x14ac:dyDescent="0.25">
      <c r="A30" t="s">
        <v>204</v>
      </c>
      <c r="B30" t="s">
        <v>93</v>
      </c>
      <c r="C30" t="s">
        <v>93</v>
      </c>
      <c r="E30" s="33">
        <v>270.28648429504909</v>
      </c>
      <c r="F30" s="33">
        <v>40.436694881605703</v>
      </c>
      <c r="G30" s="33">
        <v>6.6841883365200561</v>
      </c>
      <c r="H30" s="33">
        <v>2.5735568497971001E-11</v>
      </c>
      <c r="I30" s="33">
        <v>1.5746815390344164</v>
      </c>
      <c r="J30" s="34">
        <v>420</v>
      </c>
      <c r="K30" s="34">
        <v>9323652.5</v>
      </c>
      <c r="L30" s="34">
        <v>210</v>
      </c>
      <c r="M30" s="34">
        <v>4597254</v>
      </c>
      <c r="N30" s="35">
        <v>1.2175520634635473E-2</v>
      </c>
      <c r="O30" s="35">
        <v>1.2346535932528485E-2</v>
      </c>
      <c r="P30" s="36">
        <v>56760.161701960307</v>
      </c>
      <c r="Q30" s="37">
        <v>12824390.934940912</v>
      </c>
      <c r="R30" s="38">
        <v>0</v>
      </c>
      <c r="S30" s="37">
        <v>0</v>
      </c>
      <c r="T30" s="39">
        <v>0</v>
      </c>
      <c r="U30" s="40">
        <v>0</v>
      </c>
      <c r="V30" s="41">
        <v>0</v>
      </c>
      <c r="W30" s="36">
        <v>0</v>
      </c>
      <c r="X30" s="42">
        <v>0</v>
      </c>
      <c r="Y30" s="43">
        <v>0</v>
      </c>
      <c r="Z30" s="44">
        <v>0</v>
      </c>
      <c r="AA30" s="38">
        <v>0</v>
      </c>
      <c r="AB30" s="45">
        <v>0</v>
      </c>
      <c r="AC30" s="40">
        <v>0</v>
      </c>
      <c r="AD30">
        <v>15</v>
      </c>
      <c r="AE30">
        <v>29</v>
      </c>
    </row>
    <row r="31" spans="1:31" x14ac:dyDescent="0.25">
      <c r="A31" t="s">
        <v>204</v>
      </c>
      <c r="B31" t="s">
        <v>94</v>
      </c>
      <c r="C31" t="s">
        <v>94</v>
      </c>
      <c r="D31">
        <v>1</v>
      </c>
      <c r="E31" s="33">
        <v>48.237744294224449</v>
      </c>
      <c r="F31" s="33">
        <v>38.284416827953343</v>
      </c>
      <c r="G31" s="33">
        <v>1.2599837816780766</v>
      </c>
      <c r="H31" s="33">
        <v>0.20773356199675103</v>
      </c>
      <c r="I31" s="33">
        <v>1.4115150269935242</v>
      </c>
      <c r="J31" s="34">
        <v>420</v>
      </c>
      <c r="K31" s="34">
        <v>9323652.5</v>
      </c>
      <c r="L31" s="34">
        <v>210</v>
      </c>
      <c r="M31" s="34">
        <v>4597254</v>
      </c>
      <c r="N31" s="35">
        <v>2.1729523492616514E-3</v>
      </c>
      <c r="O31" s="35">
        <v>2.2034732694315201E-3</v>
      </c>
      <c r="P31" s="36">
        <v>10129.926301787134</v>
      </c>
      <c r="Q31" s="37">
        <v>2288755.5486257849</v>
      </c>
      <c r="R31" s="38">
        <v>0</v>
      </c>
      <c r="S31" s="37">
        <v>0</v>
      </c>
      <c r="T31" s="39">
        <v>0</v>
      </c>
      <c r="U31" s="40">
        <v>0</v>
      </c>
      <c r="V31" s="41">
        <v>0</v>
      </c>
      <c r="W31" s="36">
        <v>0</v>
      </c>
      <c r="X31" s="42">
        <v>0</v>
      </c>
      <c r="Y31" s="43">
        <v>0</v>
      </c>
      <c r="Z31" s="44">
        <v>0</v>
      </c>
      <c r="AA31" s="38">
        <v>0</v>
      </c>
      <c r="AB31" s="45">
        <v>0</v>
      </c>
      <c r="AC31" s="40">
        <v>0</v>
      </c>
      <c r="AD31">
        <v>16</v>
      </c>
      <c r="AE31">
        <v>30</v>
      </c>
    </row>
    <row r="32" spans="1:31" x14ac:dyDescent="0.25">
      <c r="A32" t="s">
        <v>204</v>
      </c>
      <c r="B32" t="s">
        <v>95</v>
      </c>
      <c r="C32" t="s">
        <v>95</v>
      </c>
      <c r="D32">
        <v>0</v>
      </c>
      <c r="E32" s="33">
        <v>-89.341396677957135</v>
      </c>
      <c r="F32" s="33"/>
      <c r="G32" s="33"/>
      <c r="H32" s="33">
        <v>1</v>
      </c>
      <c r="I32" s="33"/>
      <c r="J32" s="34">
        <v>420</v>
      </c>
      <c r="K32" s="34">
        <v>9323652.5</v>
      </c>
      <c r="L32" s="34">
        <v>210</v>
      </c>
      <c r="M32" s="34">
        <v>4597254</v>
      </c>
      <c r="N32" s="35">
        <v>-4.0245372298830309E-3</v>
      </c>
      <c r="O32" s="35">
        <v>-4.0810651972614511E-3</v>
      </c>
      <c r="P32" s="36">
        <v>-18761.693302370997</v>
      </c>
      <c r="Q32" s="37">
        <v>-4239016.9847377026</v>
      </c>
      <c r="R32" s="38">
        <v>0</v>
      </c>
      <c r="S32" s="37">
        <v>0</v>
      </c>
      <c r="T32" s="39">
        <v>0</v>
      </c>
      <c r="U32" s="40">
        <v>0</v>
      </c>
      <c r="V32" s="41">
        <v>0</v>
      </c>
      <c r="W32" s="36">
        <v>0</v>
      </c>
      <c r="X32" s="42">
        <v>0</v>
      </c>
      <c r="Y32" s="43">
        <v>0</v>
      </c>
      <c r="Z32" s="44">
        <v>0</v>
      </c>
      <c r="AA32" s="38">
        <v>0</v>
      </c>
      <c r="AB32" s="45">
        <v>0</v>
      </c>
      <c r="AC32" s="40">
        <v>0</v>
      </c>
      <c r="AD32">
        <v>7</v>
      </c>
      <c r="AE32">
        <v>31</v>
      </c>
    </row>
    <row r="33" spans="1:31" x14ac:dyDescent="0.25">
      <c r="A33" t="s">
        <v>204</v>
      </c>
      <c r="B33" t="s">
        <v>96</v>
      </c>
      <c r="C33" t="s">
        <v>96</v>
      </c>
      <c r="E33" s="33">
        <v>-14.52172084339939</v>
      </c>
      <c r="F33" s="33">
        <v>37.541294499147433</v>
      </c>
      <c r="G33" s="33">
        <v>-0.38681992821875599</v>
      </c>
      <c r="H33" s="33">
        <v>0.69888969512885757</v>
      </c>
      <c r="I33" s="33">
        <v>1.3572502230878563</v>
      </c>
      <c r="J33" s="34">
        <v>420</v>
      </c>
      <c r="K33" s="34">
        <v>9323652.5</v>
      </c>
      <c r="L33" s="34">
        <v>210</v>
      </c>
      <c r="M33" s="34">
        <v>4597254</v>
      </c>
      <c r="N33" s="35">
        <v>-6.541559495302666E-4</v>
      </c>
      <c r="O33" s="35">
        <v>-6.6334411305398226E-4</v>
      </c>
      <c r="P33" s="36">
        <v>-3049.5613771138719</v>
      </c>
      <c r="Q33" s="37">
        <v>-689017.89754510834</v>
      </c>
      <c r="R33" s="38">
        <v>0</v>
      </c>
      <c r="S33" s="37">
        <v>0</v>
      </c>
      <c r="T33" s="39">
        <v>0</v>
      </c>
      <c r="U33" s="40">
        <v>0</v>
      </c>
      <c r="V33" s="41">
        <v>0</v>
      </c>
      <c r="W33" s="36">
        <v>0</v>
      </c>
      <c r="X33" s="42">
        <v>0</v>
      </c>
      <c r="Y33" s="43">
        <v>0</v>
      </c>
      <c r="Z33" s="44">
        <v>0</v>
      </c>
      <c r="AA33" s="38">
        <v>0</v>
      </c>
      <c r="AB33" s="45">
        <v>0</v>
      </c>
      <c r="AC33" s="40">
        <v>0</v>
      </c>
      <c r="AD33">
        <v>8</v>
      </c>
      <c r="AE33">
        <v>32</v>
      </c>
    </row>
    <row r="34" spans="1:31" x14ac:dyDescent="0.25">
      <c r="E34" s="33"/>
      <c r="F34" s="33"/>
      <c r="G34" s="33"/>
      <c r="H34" s="33"/>
      <c r="I34" s="33"/>
      <c r="J34" s="34"/>
      <c r="K34" s="34"/>
      <c r="L34" s="34"/>
      <c r="M34" s="34"/>
      <c r="N34" s="35"/>
      <c r="O34" s="35"/>
      <c r="P34" s="36"/>
      <c r="Q34" s="37"/>
      <c r="R34" s="38"/>
      <c r="S34" s="37"/>
      <c r="T34" s="39"/>
      <c r="U34" s="40"/>
      <c r="V34" s="41"/>
      <c r="W34" s="36"/>
      <c r="X34" s="42"/>
      <c r="Y34" s="39"/>
      <c r="Z34" s="40"/>
      <c r="AA34" s="38"/>
      <c r="AB34" s="45"/>
      <c r="AC34" s="40"/>
    </row>
    <row r="35" spans="1:31" x14ac:dyDescent="0.25">
      <c r="E35" s="33"/>
      <c r="F35" s="33"/>
      <c r="G35" s="33"/>
      <c r="H35" s="33"/>
      <c r="I35" s="33"/>
      <c r="J35" s="34"/>
      <c r="K35" s="34"/>
      <c r="L35" s="34"/>
      <c r="M35" s="34"/>
      <c r="N35" s="35"/>
      <c r="O35" s="35"/>
      <c r="P35" s="36"/>
      <c r="Q35" s="37"/>
      <c r="R35" s="38"/>
      <c r="S35" s="37"/>
      <c r="T35" s="39"/>
      <c r="U35" s="40"/>
      <c r="V35" s="41"/>
      <c r="W35" s="36"/>
      <c r="X35" s="42"/>
      <c r="Y35" s="39"/>
      <c r="Z35" s="40"/>
      <c r="AA35" s="38"/>
      <c r="AB35" s="45"/>
      <c r="AC35" s="40"/>
      <c r="AD35" s="49"/>
    </row>
    <row r="36" spans="1:31" x14ac:dyDescent="0.25">
      <c r="E36" s="33"/>
      <c r="F36" s="33"/>
      <c r="G36" s="33"/>
      <c r="H36" s="33"/>
      <c r="I36" s="33"/>
      <c r="J36" s="34"/>
      <c r="K36" s="34"/>
      <c r="L36" s="34"/>
      <c r="M36" s="34"/>
      <c r="N36" s="35"/>
      <c r="O36" s="35"/>
      <c r="P36" s="36"/>
      <c r="Q36" s="37"/>
      <c r="R36" s="38"/>
      <c r="S36" s="37"/>
      <c r="T36" s="39"/>
      <c r="U36" s="40"/>
      <c r="V36" s="41"/>
      <c r="W36" s="36"/>
      <c r="X36" s="42"/>
      <c r="Y36" s="39"/>
      <c r="Z36" s="40"/>
      <c r="AA36" s="38"/>
      <c r="AB36" s="45"/>
      <c r="AC36" s="40"/>
      <c r="AD36" s="49"/>
    </row>
    <row r="37" spans="1:31" x14ac:dyDescent="0.25">
      <c r="E37" s="33"/>
      <c r="F37" s="33"/>
      <c r="G37" s="33"/>
      <c r="H37" s="33"/>
      <c r="I37" s="33"/>
      <c r="J37" s="34"/>
      <c r="K37" s="34"/>
      <c r="L37" s="34"/>
      <c r="M37" s="34"/>
      <c r="N37" s="35"/>
      <c r="O37" s="35"/>
      <c r="P37" s="36"/>
      <c r="Q37" s="37"/>
      <c r="R37" s="38"/>
      <c r="S37" s="37"/>
      <c r="T37" s="39"/>
      <c r="U37" s="40"/>
      <c r="V37" s="41"/>
      <c r="W37" s="36"/>
      <c r="X37" s="42"/>
      <c r="Y37" s="39"/>
      <c r="Z37" s="40"/>
      <c r="AA37" s="38"/>
      <c r="AB37" s="45"/>
      <c r="AC37" s="40"/>
      <c r="AD37" s="49"/>
    </row>
    <row r="38" spans="1:31" x14ac:dyDescent="0.25">
      <c r="E38" s="33"/>
      <c r="F38" s="33"/>
      <c r="G38" s="33"/>
      <c r="H38" s="33"/>
      <c r="I38" s="33"/>
      <c r="J38" s="34"/>
      <c r="K38" s="34"/>
      <c r="L38" s="34"/>
      <c r="M38" s="34"/>
      <c r="N38" s="35"/>
      <c r="O38" s="35"/>
      <c r="P38" s="36"/>
      <c r="Q38" s="37"/>
      <c r="R38" s="38"/>
      <c r="S38" s="37"/>
      <c r="T38" s="39"/>
      <c r="U38" s="40"/>
      <c r="V38" s="41"/>
      <c r="W38" s="36"/>
      <c r="X38" s="42"/>
      <c r="Y38" s="39"/>
      <c r="Z38" s="40"/>
      <c r="AA38" s="38"/>
      <c r="AB38" s="45"/>
      <c r="AC38" s="40"/>
      <c r="AD38" s="49"/>
    </row>
  </sheetData>
  <autoFilter ref="A1:AE33" xr:uid="{507219F4-9B28-4019-86CD-E58E9C7B2E88}">
    <sortState xmlns:xlrd2="http://schemas.microsoft.com/office/spreadsheetml/2017/richdata2" ref="A2:AE33">
      <sortCondition ref="AE1:AE33"/>
    </sortState>
  </autoFilter>
  <mergeCells count="1">
    <mergeCell ref="AG1:AH1"/>
  </mergeCells>
  <conditionalFormatting sqref="H2:H33">
    <cfRule type="cellIs" dxfId="41" priority="5" operator="greaterThan">
      <formula>0.05</formula>
    </cfRule>
  </conditionalFormatting>
  <conditionalFormatting sqref="I2:I33">
    <cfRule type="cellIs" dxfId="40" priority="4" operator="greaterThan">
      <formula>5</formula>
    </cfRule>
  </conditionalFormatting>
  <conditionalFormatting sqref="E2:E33">
    <cfRule type="cellIs" dxfId="39" priority="3" operator="lessThan">
      <formula>0</formula>
    </cfRule>
  </conditionalFormatting>
  <conditionalFormatting sqref="AC2:AC38 T2:U38">
    <cfRule type="cellIs" dxfId="38" priority="1" operator="lessThan">
      <formula>0</formula>
    </cfRule>
    <cfRule type="cellIs" dxfId="37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07D2-0769-49EB-80A3-7EF470A6F43A}">
  <sheetPr>
    <tabColor rgb="FF92D050"/>
  </sheetPr>
  <dimension ref="A1:AZ32"/>
  <sheetViews>
    <sheetView zoomScale="75" zoomScaleNormal="75" workbookViewId="0">
      <pane xSplit="3" ySplit="1" topLeftCell="D2" activePane="bottomRight" state="frozen"/>
      <selection activeCell="AQ7" sqref="AQ7"/>
      <selection pane="topRight" activeCell="AQ7" sqref="AQ7"/>
      <selection pane="bottomLeft" activeCell="AQ7" sqref="AQ7"/>
      <selection pane="bottomRight" activeCell="Y8" sqref="Y8"/>
    </sheetView>
  </sheetViews>
  <sheetFormatPr defaultColWidth="8.5703125" defaultRowHeight="15" x14ac:dyDescent="0.25"/>
  <cols>
    <col min="1" max="1" width="9.5703125" style="200" customWidth="1"/>
    <col min="2" max="2" width="25.85546875" style="50" bestFit="1" customWidth="1"/>
    <col min="3" max="3" width="32.42578125" style="50" bestFit="1" customWidth="1"/>
    <col min="4" max="4" width="3.5703125" style="50" bestFit="1" customWidth="1"/>
    <col min="5" max="5" width="9.85546875" style="50" bestFit="1" customWidth="1"/>
    <col min="6" max="6" width="7.42578125" style="50" bestFit="1" customWidth="1"/>
    <col min="7" max="7" width="7" style="50" bestFit="1" customWidth="1"/>
    <col min="8" max="8" width="7.42578125" style="50" bestFit="1" customWidth="1"/>
    <col min="9" max="9" width="16.85546875" style="50" bestFit="1" customWidth="1"/>
    <col min="10" max="10" width="17.140625" style="132" bestFit="1" customWidth="1"/>
    <col min="11" max="11" width="18.140625" style="132" bestFit="1" customWidth="1"/>
    <col min="12" max="12" width="18" style="50" bestFit="1" customWidth="1"/>
    <col min="13" max="13" width="18.42578125" style="50" bestFit="1" customWidth="1"/>
    <col min="14" max="15" width="17.42578125" style="50" bestFit="1" customWidth="1"/>
    <col min="16" max="16" width="12.5703125" style="50" bestFit="1" customWidth="1"/>
    <col min="17" max="17" width="21.85546875" style="133" bestFit="1" customWidth="1"/>
    <col min="18" max="18" width="19" style="133" bestFit="1" customWidth="1"/>
    <col min="19" max="19" width="21.42578125" style="133" bestFit="1" customWidth="1"/>
    <col min="20" max="20" width="13.85546875" style="50" bestFit="1" customWidth="1"/>
    <col min="21" max="21" width="16.42578125" style="134" bestFit="1" customWidth="1"/>
    <col min="22" max="22" width="20.42578125" style="134" bestFit="1" customWidth="1"/>
    <col min="23" max="23" width="28.5703125" style="135" bestFit="1" customWidth="1"/>
    <col min="24" max="24" width="21.85546875" style="132" bestFit="1" customWidth="1"/>
    <col min="25" max="25" width="28.85546875" style="132" bestFit="1" customWidth="1"/>
    <col min="26" max="26" width="28.85546875" style="132" customWidth="1"/>
    <col min="27" max="27" width="18.42578125" style="50" bestFit="1" customWidth="1"/>
    <col min="28" max="28" width="19.5703125" style="136" bestFit="1" customWidth="1"/>
    <col min="29" max="29" width="21.85546875" style="50" bestFit="1" customWidth="1"/>
    <col min="30" max="30" width="18.85546875" style="50" bestFit="1" customWidth="1"/>
    <col min="31" max="31" width="15.42578125" style="50" bestFit="1" customWidth="1"/>
    <col min="32" max="32" width="13.42578125" style="50" bestFit="1" customWidth="1"/>
    <col min="33" max="33" width="12" style="50" bestFit="1" customWidth="1"/>
    <col min="34" max="34" width="8.5703125" style="50"/>
    <col min="35" max="35" width="8.42578125" style="121" bestFit="1" customWidth="1"/>
    <col min="36" max="36" width="9.5703125" style="121" customWidth="1"/>
    <col min="37" max="16384" width="8.5703125" style="50"/>
  </cols>
  <sheetData>
    <row r="1" spans="1:52" customFormat="1" ht="15.75" thickBot="1" x14ac:dyDescent="0.3">
      <c r="A1" s="139"/>
      <c r="B1" s="140" t="s">
        <v>23</v>
      </c>
      <c r="C1" s="141" t="s">
        <v>22</v>
      </c>
      <c r="D1" s="13" t="s">
        <v>24</v>
      </c>
      <c r="E1" s="57" t="s">
        <v>25</v>
      </c>
      <c r="F1" s="58" t="s">
        <v>26</v>
      </c>
      <c r="G1" s="58" t="s">
        <v>27</v>
      </c>
      <c r="H1" s="58" t="s">
        <v>28</v>
      </c>
      <c r="I1" s="59" t="s">
        <v>29</v>
      </c>
      <c r="J1" s="142" t="s">
        <v>97</v>
      </c>
      <c r="K1" s="142" t="s">
        <v>98</v>
      </c>
      <c r="L1" s="18" t="s">
        <v>99</v>
      </c>
      <c r="M1" s="19" t="s">
        <v>100</v>
      </c>
      <c r="N1" s="20" t="s">
        <v>34</v>
      </c>
      <c r="O1" s="21" t="s">
        <v>35</v>
      </c>
      <c r="P1" s="21" t="s">
        <v>36</v>
      </c>
      <c r="Q1" s="143" t="s">
        <v>37</v>
      </c>
      <c r="R1" s="144" t="s">
        <v>38</v>
      </c>
      <c r="S1" s="145" t="s">
        <v>39</v>
      </c>
      <c r="T1" s="25" t="s">
        <v>40</v>
      </c>
      <c r="U1" s="146" t="s">
        <v>41</v>
      </c>
      <c r="V1" s="25" t="s">
        <v>101</v>
      </c>
      <c r="W1" s="147" t="s">
        <v>42</v>
      </c>
      <c r="X1" s="148" t="s">
        <v>43</v>
      </c>
      <c r="Y1" s="149" t="s">
        <v>44</v>
      </c>
      <c r="Z1" s="25" t="s">
        <v>102</v>
      </c>
      <c r="AA1" s="25" t="s">
        <v>45</v>
      </c>
      <c r="AB1" s="150" t="s">
        <v>46</v>
      </c>
      <c r="AC1" s="25" t="s">
        <v>47</v>
      </c>
      <c r="AD1" s="28" t="s">
        <v>48</v>
      </c>
      <c r="AE1" s="29" t="s">
        <v>49</v>
      </c>
      <c r="AF1" s="30" t="s">
        <v>50</v>
      </c>
      <c r="AG1" s="31" t="s">
        <v>51</v>
      </c>
      <c r="AI1" s="310" t="s">
        <v>52</v>
      </c>
      <c r="AJ1" s="310"/>
      <c r="AY1" t="s">
        <v>129</v>
      </c>
      <c r="AZ1" t="s">
        <v>130</v>
      </c>
    </row>
    <row r="2" spans="1:52" s="154" customFormat="1" ht="16.5" thickBot="1" x14ac:dyDescent="0.3">
      <c r="A2" s="151" t="s">
        <v>131</v>
      </c>
      <c r="B2" s="152" t="s">
        <v>132</v>
      </c>
      <c r="C2" s="153" t="s">
        <v>132</v>
      </c>
      <c r="D2" s="154" t="s">
        <v>105</v>
      </c>
      <c r="E2" s="155">
        <v>4.6687721170033227E-3</v>
      </c>
      <c r="F2" s="156">
        <v>1.0360055044365472E-3</v>
      </c>
      <c r="G2" s="156">
        <v>4.5065128486383186</v>
      </c>
      <c r="H2" s="157">
        <v>6.7393135015829719E-6</v>
      </c>
      <c r="I2" s="156">
        <v>2.797709939009513</v>
      </c>
      <c r="J2" s="158">
        <v>42176072</v>
      </c>
      <c r="K2" s="158">
        <v>17475173</v>
      </c>
      <c r="L2" s="158">
        <v>18771337</v>
      </c>
      <c r="M2" s="158">
        <v>8645345</v>
      </c>
      <c r="N2" s="159">
        <v>1.1268012566074428E-2</v>
      </c>
      <c r="O2" s="159">
        <v>1.0137142564521463E-2</v>
      </c>
      <c r="P2" s="160">
        <v>87639.094784472807</v>
      </c>
      <c r="Q2" s="161">
        <v>15946785.729391782</v>
      </c>
      <c r="R2" s="161">
        <v>1286800.0899999996</v>
      </c>
      <c r="S2" s="161">
        <v>732459.73</v>
      </c>
      <c r="T2" s="162">
        <v>12.392589846175552</v>
      </c>
      <c r="U2" s="163">
        <v>17.2</v>
      </c>
      <c r="V2" s="86">
        <v>7.0000000000000001E-3</v>
      </c>
      <c r="W2" s="159">
        <v>7.7999999999999996E-3</v>
      </c>
      <c r="X2" s="164">
        <v>69187.85639999999</v>
      </c>
      <c r="Y2" s="164">
        <v>37529107</v>
      </c>
      <c r="Z2" s="158">
        <v>18809390</v>
      </c>
      <c r="AA2" s="165">
        <v>4.6593267928663716E-3</v>
      </c>
      <c r="AB2" s="166">
        <v>1.8435785429160355E-3</v>
      </c>
      <c r="AC2" s="167"/>
      <c r="AI2" s="311" t="s">
        <v>133</v>
      </c>
      <c r="AJ2" s="312"/>
    </row>
    <row r="3" spans="1:52" s="154" customFormat="1" x14ac:dyDescent="0.25">
      <c r="A3" s="151" t="s">
        <v>134</v>
      </c>
      <c r="B3" s="152" t="s">
        <v>154</v>
      </c>
      <c r="C3" s="169" t="s">
        <v>145</v>
      </c>
      <c r="D3" s="154" t="s">
        <v>105</v>
      </c>
      <c r="E3" s="155">
        <v>1.168091795990374E-4</v>
      </c>
      <c r="F3" s="156">
        <v>6.5061213836579079E-5</v>
      </c>
      <c r="G3" s="156">
        <v>1.7953735061328395</v>
      </c>
      <c r="H3" s="157">
        <v>7.2654096708715976E-2</v>
      </c>
      <c r="I3" s="156">
        <v>2.9518952881945646</v>
      </c>
      <c r="J3" s="158">
        <v>1105100658.9503345</v>
      </c>
      <c r="K3" s="158">
        <v>17475173</v>
      </c>
      <c r="L3" s="158">
        <v>443624972.35559946</v>
      </c>
      <c r="M3" s="158">
        <v>8645345</v>
      </c>
      <c r="N3" s="159">
        <v>7.3868167912468849E-3</v>
      </c>
      <c r="O3" s="159">
        <v>5.9939156934168871E-3</v>
      </c>
      <c r="P3" s="160">
        <v>51819.469070503219</v>
      </c>
      <c r="Q3" s="161">
        <v>9429056.426362887</v>
      </c>
      <c r="R3" s="161">
        <v>1414507.3599999999</v>
      </c>
      <c r="S3" s="161">
        <v>2088132.19</v>
      </c>
      <c r="T3" s="162">
        <v>6.6659649097639813</v>
      </c>
      <c r="U3" s="163">
        <v>8</v>
      </c>
      <c r="V3" s="86">
        <v>5.0000000000000001E-3</v>
      </c>
      <c r="W3" s="159">
        <v>1.03E-2</v>
      </c>
      <c r="X3" s="164">
        <v>91363.451400000005</v>
      </c>
      <c r="Y3" s="164">
        <v>234713786</v>
      </c>
      <c r="Z3" s="158">
        <v>153705927</v>
      </c>
      <c r="AA3" s="170">
        <v>3.3713383785456252E-4</v>
      </c>
      <c r="AB3" s="171">
        <v>3.8925473001402656E-4</v>
      </c>
      <c r="AC3" s="167"/>
      <c r="AI3" s="313" t="s">
        <v>108</v>
      </c>
      <c r="AJ3" s="314"/>
    </row>
    <row r="4" spans="1:52" s="154" customFormat="1" ht="15.75" thickBot="1" x14ac:dyDescent="0.3">
      <c r="A4" s="151" t="s">
        <v>135</v>
      </c>
      <c r="B4" s="168" t="s">
        <v>136</v>
      </c>
      <c r="C4" s="169" t="s">
        <v>146</v>
      </c>
      <c r="D4" s="154" t="s">
        <v>105</v>
      </c>
      <c r="E4" s="155">
        <v>6.4921921430896611E-4</v>
      </c>
      <c r="F4" s="156">
        <v>2.1441482505742013E-4</v>
      </c>
      <c r="G4" s="156">
        <v>3.0278653266401037</v>
      </c>
      <c r="H4" s="157">
        <v>2.4753408940058046E-3</v>
      </c>
      <c r="I4" s="156">
        <v>3.3654402435641892</v>
      </c>
      <c r="J4" s="158">
        <v>192660802.62221676</v>
      </c>
      <c r="K4" s="158">
        <v>17475173</v>
      </c>
      <c r="L4" s="158">
        <v>29452592.431785323</v>
      </c>
      <c r="M4" s="158">
        <v>8645345</v>
      </c>
      <c r="N4" s="159">
        <v>7.1575311389781579E-3</v>
      </c>
      <c r="O4" s="159">
        <v>2.2117323158215049E-3</v>
      </c>
      <c r="P4" s="160">
        <v>19121.188917925869</v>
      </c>
      <c r="Q4" s="161">
        <v>3479286.3084136746</v>
      </c>
      <c r="R4" s="161">
        <v>523909.22000000003</v>
      </c>
      <c r="S4" s="161">
        <v>1057821.99</v>
      </c>
      <c r="T4" s="162">
        <v>6.6410098841430472</v>
      </c>
      <c r="U4" s="163">
        <v>7.1</v>
      </c>
      <c r="V4" s="86">
        <v>2E-3</v>
      </c>
      <c r="W4" s="159">
        <v>4.7000000000000002E-3</v>
      </c>
      <c r="X4" s="164">
        <v>41690.118600000002</v>
      </c>
      <c r="Y4" s="164">
        <v>79692009</v>
      </c>
      <c r="Z4" s="158">
        <v>24414304</v>
      </c>
      <c r="AA4" s="172">
        <v>7.8319615082723102E-4</v>
      </c>
      <c r="AB4" s="173">
        <v>5.2314051462800997E-4</v>
      </c>
      <c r="AC4" s="167"/>
      <c r="AI4" s="315" t="s">
        <v>110</v>
      </c>
      <c r="AJ4" s="316"/>
    </row>
    <row r="5" spans="1:52" s="154" customFormat="1" x14ac:dyDescent="0.25">
      <c r="A5" s="151" t="s">
        <v>137</v>
      </c>
      <c r="B5" s="168" t="s">
        <v>138</v>
      </c>
      <c r="C5" s="169" t="s">
        <v>147</v>
      </c>
      <c r="D5" s="154" t="s">
        <v>105</v>
      </c>
      <c r="E5" s="155">
        <v>0.34273004433822413</v>
      </c>
      <c r="F5" s="156">
        <v>0.14772070315713154</v>
      </c>
      <c r="G5" s="156">
        <v>2.3201219396692134</v>
      </c>
      <c r="H5" s="157">
        <v>2.0374020977061008E-2</v>
      </c>
      <c r="I5" s="156">
        <v>3.8073318040517785</v>
      </c>
      <c r="J5" s="158">
        <v>421726.15681268257</v>
      </c>
      <c r="K5" s="158">
        <v>17475173</v>
      </c>
      <c r="L5" s="158">
        <v>57147.019208640762</v>
      </c>
      <c r="M5" s="158">
        <v>8645345</v>
      </c>
      <c r="N5" s="159">
        <v>8.2710611461757535E-3</v>
      </c>
      <c r="O5" s="159">
        <v>2.2654966837268834E-3</v>
      </c>
      <c r="P5" s="160">
        <v>19586.000427174793</v>
      </c>
      <c r="Q5" s="161">
        <v>3563863.2835727227</v>
      </c>
      <c r="R5" s="161">
        <v>346870.85999999993</v>
      </c>
      <c r="S5" s="161">
        <v>870090</v>
      </c>
      <c r="T5" s="162">
        <v>10.274323082581002</v>
      </c>
      <c r="U5" s="163">
        <v>0.7</v>
      </c>
      <c r="V5" s="174">
        <v>3.0000000000000001E-3</v>
      </c>
      <c r="W5" s="159">
        <v>4.0000000000000002E-4</v>
      </c>
      <c r="X5" s="164">
        <v>3548.0952000000002</v>
      </c>
      <c r="Y5" s="164">
        <v>177147</v>
      </c>
      <c r="Z5" s="158">
        <v>49518</v>
      </c>
      <c r="AA5" s="162">
        <v>0.39553294614432716</v>
      </c>
      <c r="AB5" s="166">
        <v>2.0029101254890009E-2</v>
      </c>
      <c r="AC5" s="167"/>
      <c r="AI5" s="313"/>
      <c r="AJ5" s="314"/>
    </row>
    <row r="6" spans="1:52" s="154" customFormat="1" ht="15.75" thickBot="1" x14ac:dyDescent="0.3">
      <c r="A6" s="175" t="s">
        <v>135</v>
      </c>
      <c r="B6" s="168" t="s">
        <v>139</v>
      </c>
      <c r="C6" s="169" t="s">
        <v>148</v>
      </c>
      <c r="D6" s="154" t="s">
        <v>105</v>
      </c>
      <c r="E6" s="155">
        <v>5.9350965765456642E-4</v>
      </c>
      <c r="F6" s="156">
        <v>4.2665624755762422E-4</v>
      </c>
      <c r="G6" s="156">
        <v>1.391072229815191</v>
      </c>
      <c r="H6" s="157">
        <v>0.16426492948753099</v>
      </c>
      <c r="I6" s="156">
        <v>1.8874028231235043</v>
      </c>
      <c r="J6" s="158">
        <v>148935201.96020356</v>
      </c>
      <c r="K6" s="158">
        <v>17475173</v>
      </c>
      <c r="L6" s="158">
        <v>78281320.606896192</v>
      </c>
      <c r="M6" s="158">
        <v>8645345</v>
      </c>
      <c r="N6" s="159">
        <v>5.0582893072425739E-3</v>
      </c>
      <c r="O6" s="159">
        <v>5.3740735383199069E-3</v>
      </c>
      <c r="P6" s="160">
        <v>46460.719794146316</v>
      </c>
      <c r="Q6" s="161">
        <v>8453979.8729394153</v>
      </c>
      <c r="R6" s="161">
        <v>1675542.2000000002</v>
      </c>
      <c r="S6" s="161">
        <v>2260000</v>
      </c>
      <c r="T6" s="162">
        <v>5.0455189209435698</v>
      </c>
      <c r="U6" s="163">
        <v>6.4</v>
      </c>
      <c r="V6" s="86">
        <v>6.0000000000000001E-3</v>
      </c>
      <c r="W6" s="159">
        <v>8.9999999999999993E-3</v>
      </c>
      <c r="X6" s="164">
        <v>79832.141999999993</v>
      </c>
      <c r="Y6" s="164">
        <v>317007661</v>
      </c>
      <c r="Z6" s="158">
        <v>264995314</v>
      </c>
      <c r="AA6" s="172">
        <v>1.7532657122437385E-4</v>
      </c>
      <c r="AB6" s="173">
        <v>2.518303240627361E-4</v>
      </c>
      <c r="AC6" s="167"/>
      <c r="AI6" s="308"/>
      <c r="AJ6" s="309"/>
    </row>
    <row r="7" spans="1:52" s="154" customFormat="1" ht="15.75" thickBot="1" x14ac:dyDescent="0.3">
      <c r="A7" s="175" t="s">
        <v>135</v>
      </c>
      <c r="B7" s="168" t="s">
        <v>140</v>
      </c>
      <c r="C7" s="169" t="s">
        <v>149</v>
      </c>
      <c r="D7" s="154" t="s">
        <v>105</v>
      </c>
      <c r="E7" s="155">
        <v>3.5073692046235497E-4</v>
      </c>
      <c r="F7" s="156">
        <v>7.1408447667259915E-5</v>
      </c>
      <c r="G7" s="156">
        <v>4.9117006729606372</v>
      </c>
      <c r="H7" s="157">
        <v>9.3144566604591124E-7</v>
      </c>
      <c r="I7" s="156">
        <v>3.3171918551388924</v>
      </c>
      <c r="J7" s="158">
        <v>1076249286.0300574</v>
      </c>
      <c r="K7" s="158">
        <v>17475173</v>
      </c>
      <c r="L7" s="158">
        <v>349466044.27981323</v>
      </c>
      <c r="M7" s="158">
        <v>8645345</v>
      </c>
      <c r="N7" s="159">
        <v>2.1600951259938345E-2</v>
      </c>
      <c r="O7" s="159">
        <v>1.4177646372338254E-2</v>
      </c>
      <c r="P7" s="160">
        <v>122570.64417686267</v>
      </c>
      <c r="Q7" s="161">
        <v>22302920.907716326</v>
      </c>
      <c r="R7" s="161">
        <v>5571625.8999999994</v>
      </c>
      <c r="S7" s="161">
        <v>4703157</v>
      </c>
      <c r="T7" s="162">
        <v>4.0029465918945366</v>
      </c>
      <c r="U7" s="163">
        <v>3.4</v>
      </c>
      <c r="V7" s="86">
        <v>8.9999999999999993E-3</v>
      </c>
      <c r="W7" s="159">
        <v>9.7999999999999997E-3</v>
      </c>
      <c r="X7" s="164">
        <v>86928.332399999999</v>
      </c>
      <c r="Y7" s="164">
        <v>216166359</v>
      </c>
      <c r="Z7" s="158">
        <v>166817943</v>
      </c>
      <c r="AA7" s="172">
        <v>7.3475695703107107E-4</v>
      </c>
      <c r="AB7" s="173">
        <v>4.0213626580072988E-4</v>
      </c>
      <c r="AC7" s="167"/>
      <c r="AI7" s="176" t="s">
        <v>115</v>
      </c>
      <c r="AJ7" s="176"/>
    </row>
    <row r="8" spans="1:52" s="154" customFormat="1" x14ac:dyDescent="0.25">
      <c r="A8" s="151" t="s">
        <v>141</v>
      </c>
      <c r="B8" s="168" t="s">
        <v>153</v>
      </c>
      <c r="C8" s="169" t="s">
        <v>150</v>
      </c>
      <c r="D8" s="154" t="s">
        <v>105</v>
      </c>
      <c r="E8" s="155">
        <v>29.304515056421497</v>
      </c>
      <c r="F8" s="156">
        <v>8.5196016633741003</v>
      </c>
      <c r="G8" s="156">
        <v>3.4396578871054571</v>
      </c>
      <c r="H8" s="157">
        <v>5.8717284077636829E-4</v>
      </c>
      <c r="I8" s="156">
        <v>1.1977666087376471</v>
      </c>
      <c r="J8" s="158">
        <v>27132.379235627381</v>
      </c>
      <c r="K8" s="158">
        <v>17475173</v>
      </c>
      <c r="L8" s="158">
        <v>10824.506162223075</v>
      </c>
      <c r="M8" s="158">
        <v>8645345</v>
      </c>
      <c r="N8" s="159">
        <v>4.5498903834999549E-2</v>
      </c>
      <c r="O8" s="159">
        <v>3.6691063665960512E-2</v>
      </c>
      <c r="P8" s="160">
        <v>317206.90380919341</v>
      </c>
      <c r="Q8" s="161">
        <v>57718881.503385961</v>
      </c>
      <c r="R8" s="161">
        <v>14844873.619999997</v>
      </c>
      <c r="S8" s="161">
        <v>15829980</v>
      </c>
      <c r="T8" s="162">
        <v>3.8881355935306354</v>
      </c>
      <c r="U8" s="163">
        <v>3.8</v>
      </c>
      <c r="V8" s="86">
        <v>0.02</v>
      </c>
      <c r="W8" s="159">
        <v>3.7499999999999999E-2</v>
      </c>
      <c r="X8" s="164">
        <v>332633.92499999999</v>
      </c>
      <c r="Y8" s="164">
        <v>116658.21420960728</v>
      </c>
      <c r="Z8" s="158">
        <v>51999.718319958076</v>
      </c>
      <c r="AA8" s="177">
        <v>6.1001658096952776</v>
      </c>
      <c r="AB8" s="178">
        <v>2.8513545081560681</v>
      </c>
      <c r="AC8" s="167"/>
      <c r="AI8" s="179"/>
      <c r="AJ8" s="179"/>
    </row>
    <row r="9" spans="1:52" s="48" customFormat="1" x14ac:dyDescent="0.25">
      <c r="A9" s="180" t="s">
        <v>137</v>
      </c>
      <c r="B9" s="117" t="s">
        <v>116</v>
      </c>
      <c r="C9" s="106" t="s">
        <v>117</v>
      </c>
      <c r="D9" s="48" t="s">
        <v>105</v>
      </c>
      <c r="E9" s="181">
        <v>5.4968372071314979</v>
      </c>
      <c r="F9" s="108">
        <v>0.3630740627858044</v>
      </c>
      <c r="G9" s="108">
        <v>15.139713272149539</v>
      </c>
      <c r="H9" s="182">
        <v>1.136755954101726E-50</v>
      </c>
      <c r="I9" s="108">
        <v>10.347001626871895</v>
      </c>
      <c r="J9" s="110">
        <v>319094.69501906185</v>
      </c>
      <c r="K9" s="110">
        <v>17475173</v>
      </c>
      <c r="L9" s="110">
        <v>139930.94640164613</v>
      </c>
      <c r="M9" s="110">
        <v>8645345</v>
      </c>
      <c r="N9" s="111">
        <v>0.10037162963588726</v>
      </c>
      <c r="O9" s="111">
        <v>8.8970148977246352E-2</v>
      </c>
      <c r="P9" s="183">
        <v>769177.63260969182</v>
      </c>
      <c r="Q9" s="184">
        <v>139959351.76227725</v>
      </c>
      <c r="R9" s="184"/>
      <c r="S9" s="184"/>
      <c r="T9" s="185"/>
      <c r="U9" s="186"/>
      <c r="V9" s="186"/>
      <c r="W9" s="187"/>
      <c r="X9" s="188"/>
      <c r="Y9" s="188"/>
      <c r="Z9" s="110">
        <v>99193</v>
      </c>
      <c r="AA9" s="185"/>
      <c r="AB9" s="189"/>
      <c r="AC9" s="190"/>
      <c r="AI9" s="107"/>
      <c r="AJ9" s="107"/>
    </row>
    <row r="10" spans="1:52" s="48" customFormat="1" x14ac:dyDescent="0.25">
      <c r="A10" s="180" t="s">
        <v>137</v>
      </c>
      <c r="B10" s="117" t="s">
        <v>73</v>
      </c>
      <c r="C10" s="106" t="s">
        <v>73</v>
      </c>
      <c r="D10" s="48" t="s">
        <v>105</v>
      </c>
      <c r="E10" s="181">
        <v>-3.7555130799589866</v>
      </c>
      <c r="F10" s="108">
        <v>0.5020890099107056</v>
      </c>
      <c r="G10" s="108">
        <v>-7.4797755095792455</v>
      </c>
      <c r="H10" s="182">
        <v>8.7332417414282086E-14</v>
      </c>
      <c r="I10" s="108">
        <v>2.2615251341201925</v>
      </c>
      <c r="J10" s="110">
        <v>108511</v>
      </c>
      <c r="K10" s="110">
        <v>17475173</v>
      </c>
      <c r="L10" s="110">
        <v>41012</v>
      </c>
      <c r="M10" s="110">
        <v>8645345</v>
      </c>
      <c r="N10" s="111">
        <v>-2.3319624922707751E-2</v>
      </c>
      <c r="O10" s="111">
        <v>-1.7815495209882074E-2</v>
      </c>
      <c r="P10" s="183">
        <v>-154021.10243527795</v>
      </c>
      <c r="Q10" s="184">
        <v>-28025637.694916487</v>
      </c>
      <c r="R10" s="184"/>
      <c r="S10" s="184"/>
      <c r="T10" s="185"/>
      <c r="U10" s="186"/>
      <c r="V10" s="186"/>
      <c r="W10" s="187"/>
      <c r="X10" s="188"/>
      <c r="Y10" s="188"/>
      <c r="Z10" s="110">
        <v>41153</v>
      </c>
      <c r="AA10" s="185"/>
      <c r="AB10" s="189"/>
      <c r="AC10" s="190"/>
      <c r="AI10" s="107"/>
      <c r="AJ10" s="107"/>
    </row>
    <row r="11" spans="1:52" s="48" customFormat="1" x14ac:dyDescent="0.25">
      <c r="A11" s="180" t="s">
        <v>137</v>
      </c>
      <c r="B11" s="117" t="s">
        <v>119</v>
      </c>
      <c r="C11" s="106" t="s">
        <v>119</v>
      </c>
      <c r="D11" s="48" t="s">
        <v>105</v>
      </c>
      <c r="E11" s="181">
        <v>-3.2439584385073155</v>
      </c>
      <c r="F11" s="108">
        <v>0.79213612852371051</v>
      </c>
      <c r="G11" s="108">
        <v>-4.0952032380507895</v>
      </c>
      <c r="H11" s="182">
        <v>4.2840760919698029E-5</v>
      </c>
      <c r="I11" s="108">
        <v>7.5497316545455853</v>
      </c>
      <c r="J11" s="110">
        <v>117796</v>
      </c>
      <c r="K11" s="110">
        <v>17475173</v>
      </c>
      <c r="L11" s="110">
        <v>69682</v>
      </c>
      <c r="M11" s="110">
        <v>8645345</v>
      </c>
      <c r="N11" s="111">
        <v>-2.1866755094350581E-2</v>
      </c>
      <c r="O11" s="111">
        <v>-2.6146499869243708E-2</v>
      </c>
      <c r="P11" s="183">
        <v>-226045.51191206675</v>
      </c>
      <c r="Q11" s="184">
        <v>-41131179.554253653</v>
      </c>
      <c r="R11" s="184"/>
      <c r="S11" s="184"/>
      <c r="T11" s="185"/>
      <c r="U11" s="186"/>
      <c r="V11" s="186"/>
      <c r="W11" s="187"/>
      <c r="X11" s="188"/>
      <c r="Y11" s="188"/>
      <c r="Z11" s="110">
        <v>70709</v>
      </c>
      <c r="AA11" s="185"/>
      <c r="AB11" s="189"/>
      <c r="AC11" s="190"/>
      <c r="AI11" s="107"/>
      <c r="AJ11" s="107"/>
    </row>
    <row r="12" spans="1:52" s="48" customFormat="1" x14ac:dyDescent="0.25">
      <c r="A12" s="180" t="s">
        <v>137</v>
      </c>
      <c r="B12" s="117" t="s">
        <v>142</v>
      </c>
      <c r="C12" s="106" t="s">
        <v>142</v>
      </c>
      <c r="D12" s="48" t="s">
        <v>105</v>
      </c>
      <c r="E12" s="181">
        <v>6.7611964781689808</v>
      </c>
      <c r="F12" s="108">
        <v>2.151111613752684</v>
      </c>
      <c r="G12" s="108">
        <v>3.1431174630561611</v>
      </c>
      <c r="H12" s="182">
        <v>1.6812898713091334E-3</v>
      </c>
      <c r="I12" s="108">
        <v>2.7112954670749105</v>
      </c>
      <c r="J12" s="110">
        <v>26423</v>
      </c>
      <c r="K12" s="110">
        <v>17475173</v>
      </c>
      <c r="L12" s="110">
        <v>16140</v>
      </c>
      <c r="M12" s="110">
        <v>8645345</v>
      </c>
      <c r="N12" s="111">
        <v>1.022313739284063E-2</v>
      </c>
      <c r="O12" s="111">
        <v>1.2622481943479104E-2</v>
      </c>
      <c r="P12" s="183">
        <v>109125.71115764735</v>
      </c>
      <c r="Q12" s="184">
        <v>19856484.570933927</v>
      </c>
      <c r="R12" s="184"/>
      <c r="S12" s="184"/>
      <c r="T12" s="185"/>
      <c r="U12" s="186"/>
      <c r="V12" s="186"/>
      <c r="W12" s="187"/>
      <c r="X12" s="188"/>
      <c r="Y12" s="188"/>
      <c r="Z12" s="110">
        <v>16140</v>
      </c>
      <c r="AA12" s="185"/>
      <c r="AB12" s="189"/>
      <c r="AC12" s="190"/>
      <c r="AI12" s="107"/>
      <c r="AJ12" s="107"/>
    </row>
    <row r="13" spans="1:52" s="48" customFormat="1" x14ac:dyDescent="0.25">
      <c r="A13" s="180" t="s">
        <v>137</v>
      </c>
      <c r="B13" s="117" t="s">
        <v>80</v>
      </c>
      <c r="C13" s="106" t="s">
        <v>80</v>
      </c>
      <c r="D13" s="48" t="s">
        <v>105</v>
      </c>
      <c r="E13" s="181">
        <v>1.3157228981778538E-3</v>
      </c>
      <c r="F13" s="108">
        <v>1.116340180685448E-4</v>
      </c>
      <c r="G13" s="108">
        <v>11.786039067141543</v>
      </c>
      <c r="H13" s="182">
        <v>1.1953832626730845E-31</v>
      </c>
      <c r="I13" s="108">
        <v>12.278077330727996</v>
      </c>
      <c r="J13" s="110">
        <v>1522967308</v>
      </c>
      <c r="K13" s="110">
        <v>17475173</v>
      </c>
      <c r="L13" s="110">
        <v>759223180</v>
      </c>
      <c r="M13" s="110">
        <v>8645345</v>
      </c>
      <c r="N13" s="111"/>
      <c r="O13" s="111"/>
      <c r="P13" s="183"/>
      <c r="Q13" s="184"/>
      <c r="R13" s="184"/>
      <c r="S13" s="184"/>
      <c r="T13" s="185"/>
      <c r="U13" s="186"/>
      <c r="V13" s="186"/>
      <c r="W13" s="187"/>
      <c r="X13" s="188"/>
      <c r="Y13" s="188"/>
      <c r="Z13" s="110"/>
      <c r="AA13" s="185"/>
      <c r="AB13" s="189"/>
      <c r="AC13" s="190"/>
      <c r="AI13" s="107"/>
      <c r="AJ13" s="107"/>
    </row>
    <row r="14" spans="1:52" s="48" customFormat="1" x14ac:dyDescent="0.25">
      <c r="A14" s="180" t="s">
        <v>137</v>
      </c>
      <c r="B14" s="117" t="s">
        <v>121</v>
      </c>
      <c r="C14" s="106" t="s">
        <v>151</v>
      </c>
      <c r="D14" s="48" t="s">
        <v>105</v>
      </c>
      <c r="E14" s="181">
        <v>1.1388764310070822</v>
      </c>
      <c r="F14" s="108">
        <v>0.23008027319926497</v>
      </c>
      <c r="G14" s="108">
        <v>4.9499090694348178</v>
      </c>
      <c r="H14" s="182">
        <v>7.6667865758783979E-7</v>
      </c>
      <c r="I14" s="108">
        <v>7.9064506652512279</v>
      </c>
      <c r="J14" s="110">
        <v>583841.82897126395</v>
      </c>
      <c r="K14" s="110">
        <v>17475173</v>
      </c>
      <c r="L14" s="110">
        <v>377860.64426906797</v>
      </c>
      <c r="M14" s="110">
        <v>8645345</v>
      </c>
      <c r="N14" s="111">
        <v>3.8049620364355788E-2</v>
      </c>
      <c r="O14" s="111">
        <v>4.9776681203953441E-2</v>
      </c>
      <c r="P14" s="183">
        <v>430336.58196319285</v>
      </c>
      <c r="Q14" s="184">
        <v>78303926.814425752</v>
      </c>
      <c r="R14" s="184"/>
      <c r="S14" s="184"/>
      <c r="T14" s="185"/>
      <c r="U14" s="186"/>
      <c r="V14" s="186"/>
      <c r="W14" s="187"/>
      <c r="X14" s="188"/>
      <c r="Y14" s="188"/>
      <c r="Z14" s="110">
        <v>726688</v>
      </c>
      <c r="AA14" s="185"/>
      <c r="AB14" s="189"/>
      <c r="AC14" s="190"/>
      <c r="AI14" s="107"/>
      <c r="AJ14" s="107"/>
    </row>
    <row r="15" spans="1:52" s="48" customFormat="1" x14ac:dyDescent="0.25">
      <c r="A15" s="180" t="s">
        <v>137</v>
      </c>
      <c r="B15" s="117" t="s">
        <v>123</v>
      </c>
      <c r="C15" s="106" t="s">
        <v>152</v>
      </c>
      <c r="D15" s="48" t="s">
        <v>105</v>
      </c>
      <c r="E15" s="181">
        <v>9.5375225813417966E-2</v>
      </c>
      <c r="F15" s="108">
        <v>0.14208917269362512</v>
      </c>
      <c r="G15" s="108">
        <v>0.67123499986214652</v>
      </c>
      <c r="H15" s="182">
        <v>0.50210159675524524</v>
      </c>
      <c r="I15" s="108">
        <v>9.8653174319631756</v>
      </c>
      <c r="J15" s="110">
        <v>1178244.362196737</v>
      </c>
      <c r="K15" s="110">
        <v>17475173</v>
      </c>
      <c r="L15" s="110">
        <v>710113.99816060683</v>
      </c>
      <c r="M15" s="110">
        <v>8645345</v>
      </c>
      <c r="N15" s="111">
        <v>6.430569935296229E-3</v>
      </c>
      <c r="O15" s="111">
        <v>7.8339595386693016E-3</v>
      </c>
      <c r="P15" s="183">
        <v>67727.282927836946</v>
      </c>
      <c r="Q15" s="184">
        <v>12323637.887180246</v>
      </c>
      <c r="R15" s="184"/>
      <c r="S15" s="184"/>
      <c r="T15" s="185"/>
      <c r="U15" s="186"/>
      <c r="V15" s="186"/>
      <c r="W15" s="187"/>
      <c r="X15" s="188"/>
      <c r="Y15" s="188"/>
      <c r="Z15" s="110">
        <v>496951</v>
      </c>
      <c r="AA15" s="185"/>
      <c r="AB15" s="189"/>
      <c r="AC15" s="190"/>
      <c r="AI15" s="107"/>
      <c r="AJ15" s="107"/>
    </row>
    <row r="16" spans="1:52" s="48" customFormat="1" x14ac:dyDescent="0.25">
      <c r="A16" s="180" t="s">
        <v>137</v>
      </c>
      <c r="B16" s="117" t="s">
        <v>75</v>
      </c>
      <c r="C16" s="106" t="s">
        <v>75</v>
      </c>
      <c r="D16" s="48" t="s">
        <v>105</v>
      </c>
      <c r="E16" s="181">
        <v>2.9196507873039601</v>
      </c>
      <c r="F16" s="108">
        <v>0.19149798096656437</v>
      </c>
      <c r="G16" s="108">
        <v>15.246378956933924</v>
      </c>
      <c r="H16" s="182">
        <v>2.3976880275353419E-51</v>
      </c>
      <c r="I16" s="108">
        <v>5.5077835397994681</v>
      </c>
      <c r="J16" s="110">
        <v>567354</v>
      </c>
      <c r="K16" s="110">
        <v>17475173</v>
      </c>
      <c r="L16" s="110">
        <v>283901</v>
      </c>
      <c r="M16" s="110">
        <v>8645345</v>
      </c>
      <c r="N16" s="111">
        <v>9.4790223408950006E-2</v>
      </c>
      <c r="O16" s="111">
        <v>9.5877235456350379E-2</v>
      </c>
      <c r="P16" s="183">
        <v>828891.77816638153</v>
      </c>
      <c r="Q16" s="184">
        <v>150824921.36392671</v>
      </c>
      <c r="R16" s="184"/>
      <c r="S16" s="184"/>
      <c r="T16" s="185"/>
      <c r="U16" s="186"/>
      <c r="V16" s="186"/>
      <c r="W16" s="187"/>
      <c r="X16" s="188"/>
      <c r="Y16" s="188"/>
      <c r="Z16" s="110">
        <v>285985</v>
      </c>
      <c r="AA16" s="185"/>
      <c r="AB16" s="189"/>
      <c r="AC16" s="190"/>
      <c r="AI16" s="107"/>
      <c r="AJ16" s="107"/>
    </row>
    <row r="17" spans="1:36" s="48" customFormat="1" x14ac:dyDescent="0.25">
      <c r="A17" s="180" t="s">
        <v>137</v>
      </c>
      <c r="B17" s="117" t="s">
        <v>143</v>
      </c>
      <c r="C17" s="106" t="s">
        <v>143</v>
      </c>
      <c r="D17" s="48" t="s">
        <v>105</v>
      </c>
      <c r="E17" s="181">
        <v>0.28998695111632594</v>
      </c>
      <c r="F17" s="108">
        <v>7.8731018708950006E-3</v>
      </c>
      <c r="G17" s="108">
        <v>36.832617673643888</v>
      </c>
      <c r="H17" s="182">
        <v>3.2581574369126776E-263</v>
      </c>
      <c r="I17" s="108">
        <v>8.9693859670430491</v>
      </c>
      <c r="J17" s="110">
        <v>17527154</v>
      </c>
      <c r="K17" s="110">
        <v>17475173</v>
      </c>
      <c r="L17" s="110">
        <v>8700027</v>
      </c>
      <c r="M17" s="110">
        <v>8645345</v>
      </c>
      <c r="N17" s="111">
        <v>0.29084953552141185</v>
      </c>
      <c r="O17" s="111">
        <v>0.2918211250516568</v>
      </c>
      <c r="P17" s="183">
        <v>2522894.3043597159</v>
      </c>
      <c r="Q17" s="184">
        <v>459065157.9465574</v>
      </c>
      <c r="R17" s="184"/>
      <c r="S17" s="184"/>
      <c r="T17" s="185"/>
      <c r="U17" s="186"/>
      <c r="V17" s="186"/>
      <c r="W17" s="187"/>
      <c r="X17" s="188"/>
      <c r="Y17" s="188"/>
      <c r="Z17" s="110"/>
      <c r="AA17" s="185"/>
      <c r="AB17" s="189"/>
      <c r="AC17" s="190"/>
      <c r="AI17" s="107"/>
      <c r="AJ17" s="107"/>
    </row>
    <row r="18" spans="1:36" s="48" customFormat="1" x14ac:dyDescent="0.25">
      <c r="A18" s="180" t="s">
        <v>137</v>
      </c>
      <c r="B18" s="117" t="s">
        <v>144</v>
      </c>
      <c r="C18" s="106" t="s">
        <v>144</v>
      </c>
      <c r="D18" s="48" t="s">
        <v>105</v>
      </c>
      <c r="E18" s="181">
        <v>0.33092118063914211</v>
      </c>
      <c r="F18" s="108">
        <v>7.3810368860509493E-3</v>
      </c>
      <c r="G18" s="108">
        <v>44.833969230601383</v>
      </c>
      <c r="H18" s="182">
        <v>0</v>
      </c>
      <c r="I18" s="108">
        <v>7.9429421016930739</v>
      </c>
      <c r="J18" s="110">
        <v>17270291</v>
      </c>
      <c r="K18" s="110">
        <v>17475173</v>
      </c>
      <c r="L18" s="110">
        <v>8778240</v>
      </c>
      <c r="M18" s="110">
        <v>8645345</v>
      </c>
      <c r="N18" s="111">
        <v>0.3270414025487216</v>
      </c>
      <c r="O18" s="111">
        <v>0.33600805343612578</v>
      </c>
      <c r="P18" s="183">
        <v>2904905.5447337427</v>
      </c>
      <c r="Q18" s="184">
        <v>528575818.815947</v>
      </c>
      <c r="R18" s="184"/>
      <c r="S18" s="184"/>
      <c r="T18" s="185"/>
      <c r="U18" s="186"/>
      <c r="V18" s="186"/>
      <c r="W18" s="187"/>
      <c r="X18" s="183"/>
      <c r="Y18" s="184"/>
      <c r="Z18" s="110"/>
      <c r="AA18" s="185"/>
      <c r="AB18" s="189"/>
      <c r="AC18" s="190"/>
      <c r="AI18" s="107"/>
      <c r="AJ18" s="107"/>
    </row>
    <row r="19" spans="1:36" s="48" customFormat="1" x14ac:dyDescent="0.25">
      <c r="A19" s="180" t="s">
        <v>137</v>
      </c>
      <c r="B19" s="117" t="s">
        <v>83</v>
      </c>
      <c r="C19" s="106" t="s">
        <v>83</v>
      </c>
      <c r="D19" s="48" t="s">
        <v>105</v>
      </c>
      <c r="E19" s="181">
        <v>112.98281012205551</v>
      </c>
      <c r="F19" s="108">
        <v>32.429258532129644</v>
      </c>
      <c r="G19" s="108">
        <v>3.4839775941875621</v>
      </c>
      <c r="H19" s="182">
        <v>4.9822296429289346E-4</v>
      </c>
      <c r="I19" s="108">
        <v>4.9884349049901768</v>
      </c>
      <c r="J19" s="110">
        <v>104560</v>
      </c>
      <c r="K19" s="110">
        <v>17475173</v>
      </c>
      <c r="L19" s="110">
        <v>52270</v>
      </c>
      <c r="M19" s="110">
        <v>8645345</v>
      </c>
      <c r="N19" s="111">
        <v>0.67601520318924024</v>
      </c>
      <c r="O19" s="111">
        <v>0.683097260442451</v>
      </c>
      <c r="P19" s="183">
        <v>5905611.4850798417</v>
      </c>
      <c r="Q19" s="184">
        <v>1074583451.4289014</v>
      </c>
      <c r="R19" s="184"/>
      <c r="S19" s="184"/>
      <c r="T19" s="185"/>
      <c r="U19" s="186"/>
      <c r="V19" s="186"/>
      <c r="W19" s="187"/>
      <c r="X19" s="183"/>
      <c r="Y19" s="184"/>
      <c r="Z19" s="110"/>
      <c r="AA19" s="185"/>
      <c r="AB19" s="189"/>
      <c r="AC19" s="190"/>
      <c r="AI19" s="107"/>
      <c r="AJ19" s="107"/>
    </row>
    <row r="20" spans="1:36" x14ac:dyDescent="0.25">
      <c r="A20" s="191" t="s">
        <v>137</v>
      </c>
      <c r="B20" s="192" t="s">
        <v>84</v>
      </c>
      <c r="C20" s="193" t="s">
        <v>84</v>
      </c>
      <c r="D20" s="50" t="s">
        <v>105</v>
      </c>
      <c r="E20" s="194">
        <v>-2687.3429436950714</v>
      </c>
      <c r="F20" s="122">
        <v>692.35028716440672</v>
      </c>
      <c r="G20" s="122">
        <v>-3.8814787738463523</v>
      </c>
      <c r="H20" s="195">
        <v>1.051498646737348E-4</v>
      </c>
      <c r="I20" s="122">
        <v>0</v>
      </c>
      <c r="J20" s="124">
        <v>5039</v>
      </c>
      <c r="K20" s="124">
        <v>17475173</v>
      </c>
      <c r="L20" s="124">
        <v>2519</v>
      </c>
      <c r="M20" s="124">
        <v>8645345</v>
      </c>
      <c r="N20" s="125">
        <v>-0.77490054566438138</v>
      </c>
      <c r="O20" s="125">
        <v>-0.7830129248940193</v>
      </c>
      <c r="P20" s="132">
        <v>-6769416.8751678849</v>
      </c>
      <c r="Q20" s="196">
        <v>-1231761244.0738826</v>
      </c>
      <c r="R20" s="196"/>
      <c r="S20" s="196"/>
      <c r="T20" s="136"/>
      <c r="Z20" s="124"/>
      <c r="AC20" s="197"/>
    </row>
    <row r="21" spans="1:36" x14ac:dyDescent="0.25">
      <c r="A21" s="191" t="s">
        <v>137</v>
      </c>
      <c r="B21" s="192" t="s">
        <v>86</v>
      </c>
      <c r="C21" s="193" t="s">
        <v>86</v>
      </c>
      <c r="D21" s="50" t="s">
        <v>105</v>
      </c>
      <c r="E21" s="194">
        <v>228.03815458885629</v>
      </c>
      <c r="F21" s="122">
        <v>93.030213625638496</v>
      </c>
      <c r="G21" s="122">
        <v>2.451226818703236</v>
      </c>
      <c r="H21" s="195">
        <v>1.4270742919006488E-2</v>
      </c>
      <c r="I21" s="122">
        <v>2.4678014661853482</v>
      </c>
      <c r="J21" s="124">
        <v>420</v>
      </c>
      <c r="K21" s="124">
        <v>17475173</v>
      </c>
      <c r="L21" s="124">
        <v>210</v>
      </c>
      <c r="M21" s="124">
        <v>8645345</v>
      </c>
      <c r="N21" s="125">
        <v>5.4806910882839125E-3</v>
      </c>
      <c r="O21" s="125">
        <v>5.5391673164760713E-3</v>
      </c>
      <c r="P21" s="132">
        <v>47888.012463659819</v>
      </c>
      <c r="Q21" s="196">
        <v>8713689.6569101177</v>
      </c>
      <c r="R21" s="196"/>
      <c r="S21" s="196"/>
      <c r="T21" s="136"/>
      <c r="Z21" s="124"/>
      <c r="AC21" s="197"/>
    </row>
    <row r="22" spans="1:36" x14ac:dyDescent="0.25">
      <c r="A22" s="191" t="s">
        <v>137</v>
      </c>
      <c r="B22" s="192" t="s">
        <v>95</v>
      </c>
      <c r="C22" s="193" t="s">
        <v>95</v>
      </c>
      <c r="D22" s="50" t="s">
        <v>105</v>
      </c>
      <c r="E22" s="194">
        <v>-111.9126656706138</v>
      </c>
      <c r="F22" s="122">
        <v>78.978035499422091</v>
      </c>
      <c r="G22" s="122">
        <v>-1.4170099947780128</v>
      </c>
      <c r="H22" s="195">
        <v>0.15654181470012349</v>
      </c>
      <c r="I22" s="122">
        <v>1.7785858597657893</v>
      </c>
      <c r="J22" s="124">
        <v>420</v>
      </c>
      <c r="K22" s="124">
        <v>17475173</v>
      </c>
      <c r="L22" s="124">
        <v>210</v>
      </c>
      <c r="M22" s="124">
        <v>8645345</v>
      </c>
      <c r="N22" s="125">
        <v>-2.6897198432117267E-3</v>
      </c>
      <c r="O22" s="125">
        <v>-2.7184178064413741E-3</v>
      </c>
      <c r="P22" s="132">
        <v>-23501.6597908289</v>
      </c>
      <c r="Q22" s="196">
        <v>-4276355.5909732049</v>
      </c>
      <c r="R22" s="196"/>
      <c r="S22" s="196"/>
      <c r="T22" s="136"/>
      <c r="Z22" s="124"/>
      <c r="AC22" s="197"/>
    </row>
    <row r="23" spans="1:36" x14ac:dyDescent="0.25">
      <c r="A23" s="191" t="s">
        <v>137</v>
      </c>
      <c r="B23" s="192" t="s">
        <v>96</v>
      </c>
      <c r="C23" s="193" t="s">
        <v>96</v>
      </c>
      <c r="D23" s="50" t="s">
        <v>105</v>
      </c>
      <c r="E23" s="194">
        <v>477.81540399813338</v>
      </c>
      <c r="F23" s="122">
        <v>92.731715229584168</v>
      </c>
      <c r="G23" s="122">
        <v>5.1526643588459811</v>
      </c>
      <c r="H23" s="195">
        <v>2.6660650598814737E-7</v>
      </c>
      <c r="I23" s="122">
        <v>2.4519904095177409</v>
      </c>
      <c r="J23" s="124">
        <v>420</v>
      </c>
      <c r="K23" s="124">
        <v>17475173</v>
      </c>
      <c r="L23" s="124">
        <v>210</v>
      </c>
      <c r="M23" s="124">
        <v>8645345</v>
      </c>
      <c r="N23" s="125">
        <v>1.1483861686474636E-2</v>
      </c>
      <c r="O23" s="125">
        <v>1.1606388737477567E-2</v>
      </c>
      <c r="P23" s="132">
        <v>100341.23483960801</v>
      </c>
      <c r="Q23" s="196">
        <v>18258063.66148486</v>
      </c>
      <c r="R23" s="196"/>
      <c r="S23" s="196"/>
      <c r="T23" s="136"/>
      <c r="Z23" s="124"/>
      <c r="AC23" s="197"/>
    </row>
    <row r="24" spans="1:36" x14ac:dyDescent="0.25">
      <c r="A24" s="191" t="s">
        <v>137</v>
      </c>
      <c r="B24" s="192" t="s">
        <v>87</v>
      </c>
      <c r="C24" s="193" t="s">
        <v>87</v>
      </c>
      <c r="D24" s="50" t="s">
        <v>105</v>
      </c>
      <c r="E24" s="194">
        <v>60.553337745123798</v>
      </c>
      <c r="F24" s="122">
        <v>103.26993933948054</v>
      </c>
      <c r="G24" s="122">
        <v>0.58635976870351458</v>
      </c>
      <c r="H24" s="195">
        <v>0.55766003306846212</v>
      </c>
      <c r="I24" s="122">
        <v>3.0409552225508172</v>
      </c>
      <c r="J24" s="124">
        <v>420</v>
      </c>
      <c r="K24" s="124">
        <v>17475173</v>
      </c>
      <c r="L24" s="124">
        <v>210</v>
      </c>
      <c r="M24" s="124">
        <v>8645345</v>
      </c>
      <c r="N24" s="125">
        <v>1.4553447827355985E-3</v>
      </c>
      <c r="O24" s="125">
        <v>1.470872582467906E-3</v>
      </c>
      <c r="P24" s="132">
        <v>12716.200926475998</v>
      </c>
      <c r="Q24" s="196">
        <v>2313836.4443984805</v>
      </c>
      <c r="R24" s="196"/>
      <c r="S24" s="196"/>
      <c r="T24" s="136"/>
      <c r="Z24" s="124"/>
      <c r="AC24" s="197"/>
    </row>
    <row r="25" spans="1:36" x14ac:dyDescent="0.25">
      <c r="A25" s="191" t="s">
        <v>137</v>
      </c>
      <c r="B25" s="192" t="s">
        <v>88</v>
      </c>
      <c r="C25" s="193" t="s">
        <v>88</v>
      </c>
      <c r="D25" s="50" t="s">
        <v>105</v>
      </c>
      <c r="E25" s="194">
        <v>481.1566428786598</v>
      </c>
      <c r="F25" s="122">
        <v>93.947178585832248</v>
      </c>
      <c r="G25" s="122">
        <v>5.1215656512671561</v>
      </c>
      <c r="H25" s="195">
        <v>3.1429486044953441E-7</v>
      </c>
      <c r="I25" s="122">
        <v>2.5166896631213431</v>
      </c>
      <c r="J25" s="124">
        <v>420</v>
      </c>
      <c r="K25" s="124">
        <v>17475173</v>
      </c>
      <c r="L25" s="124">
        <v>210</v>
      </c>
      <c r="M25" s="124">
        <v>8645345</v>
      </c>
      <c r="N25" s="125">
        <v>1.1564165345260795E-2</v>
      </c>
      <c r="O25" s="125">
        <v>1.1687549196072402E-2</v>
      </c>
      <c r="P25" s="132">
        <v>101042.89500451856</v>
      </c>
      <c r="Q25" s="196">
        <v>18385737.553281616</v>
      </c>
      <c r="R25" s="196"/>
      <c r="S25" s="196"/>
      <c r="T25" s="136"/>
      <c r="Z25" s="124"/>
      <c r="AC25" s="197"/>
    </row>
    <row r="26" spans="1:36" x14ac:dyDescent="0.25">
      <c r="A26" s="191" t="s">
        <v>137</v>
      </c>
      <c r="B26" s="192" t="s">
        <v>89</v>
      </c>
      <c r="C26" s="193" t="s">
        <v>89</v>
      </c>
      <c r="D26" s="50" t="s">
        <v>105</v>
      </c>
      <c r="E26" s="194">
        <v>214.67861396938699</v>
      </c>
      <c r="F26" s="122">
        <v>76.622312230500768</v>
      </c>
      <c r="G26" s="122">
        <v>2.8017767634520778</v>
      </c>
      <c r="H26" s="195">
        <v>5.1015948505799434E-3</v>
      </c>
      <c r="I26" s="122">
        <v>1.6740664336676541</v>
      </c>
      <c r="J26" s="124">
        <v>420</v>
      </c>
      <c r="K26" s="124">
        <v>17475173</v>
      </c>
      <c r="L26" s="124">
        <v>210</v>
      </c>
      <c r="M26" s="124">
        <v>8645345</v>
      </c>
      <c r="N26" s="125">
        <v>5.1596065954335642E-3</v>
      </c>
      <c r="O26" s="125">
        <v>5.2146570129441069E-3</v>
      </c>
      <c r="P26" s="132">
        <v>45082.508933571269</v>
      </c>
      <c r="Q26" s="196">
        <v>8203201.0015058313</v>
      </c>
      <c r="R26" s="196"/>
      <c r="S26" s="196"/>
      <c r="T26" s="136"/>
      <c r="Z26" s="124"/>
      <c r="AC26" s="197"/>
    </row>
    <row r="27" spans="1:36" x14ac:dyDescent="0.25">
      <c r="A27" s="191" t="s">
        <v>137</v>
      </c>
      <c r="B27" s="192" t="s">
        <v>90</v>
      </c>
      <c r="C27" s="193" t="s">
        <v>90</v>
      </c>
      <c r="D27" s="50" t="s">
        <v>105</v>
      </c>
      <c r="E27" s="194">
        <v>380.27987541536783</v>
      </c>
      <c r="F27" s="122">
        <v>79.76970751887707</v>
      </c>
      <c r="G27" s="122">
        <v>4.7672216339188234</v>
      </c>
      <c r="H27" s="195">
        <v>1.9204075071634474E-6</v>
      </c>
      <c r="I27" s="122">
        <v>1.8144214891646271</v>
      </c>
      <c r="J27" s="124">
        <v>420</v>
      </c>
      <c r="K27" s="124">
        <v>17475173</v>
      </c>
      <c r="L27" s="124">
        <v>210</v>
      </c>
      <c r="M27" s="124">
        <v>8645345</v>
      </c>
      <c r="N27" s="125">
        <v>9.1396833481679693E-3</v>
      </c>
      <c r="O27" s="125">
        <v>9.237199190689006E-3</v>
      </c>
      <c r="P27" s="132">
        <v>79858.773837227243</v>
      </c>
      <c r="Q27" s="196">
        <v>14531080.656709932</v>
      </c>
      <c r="R27" s="196"/>
      <c r="S27" s="196"/>
      <c r="T27" s="136"/>
      <c r="Z27" s="124"/>
      <c r="AC27" s="197"/>
    </row>
    <row r="28" spans="1:36" x14ac:dyDescent="0.25">
      <c r="A28" s="191" t="s">
        <v>137</v>
      </c>
      <c r="B28" s="192" t="s">
        <v>91</v>
      </c>
      <c r="C28" s="193" t="s">
        <v>91</v>
      </c>
      <c r="D28" s="50" t="s">
        <v>105</v>
      </c>
      <c r="E28" s="194">
        <v>428.93521787442023</v>
      </c>
      <c r="F28" s="122">
        <v>77.168784707244342</v>
      </c>
      <c r="G28" s="122">
        <v>5.5584031743103663</v>
      </c>
      <c r="H28" s="195">
        <v>2.8626209694906033E-8</v>
      </c>
      <c r="I28" s="122">
        <v>1.6980305638143764</v>
      </c>
      <c r="J28" s="124">
        <v>420</v>
      </c>
      <c r="K28" s="124">
        <v>17475173</v>
      </c>
      <c r="L28" s="124">
        <v>210</v>
      </c>
      <c r="M28" s="124">
        <v>8645345</v>
      </c>
      <c r="N28" s="125">
        <v>1.0309070560117288E-2</v>
      </c>
      <c r="O28" s="125">
        <v>1.0419063178349534E-2</v>
      </c>
      <c r="P28" s="132">
        <v>90076.395753628254</v>
      </c>
      <c r="Q28" s="196">
        <v>16390276.347462919</v>
      </c>
      <c r="R28" s="196"/>
      <c r="S28" s="196"/>
      <c r="T28" s="136"/>
      <c r="Z28" s="124"/>
      <c r="AC28" s="197"/>
    </row>
    <row r="29" spans="1:36" x14ac:dyDescent="0.25">
      <c r="A29" s="191" t="s">
        <v>137</v>
      </c>
      <c r="B29" s="192" t="s">
        <v>92</v>
      </c>
      <c r="C29" s="193" t="s">
        <v>92</v>
      </c>
      <c r="D29" s="50" t="s">
        <v>105</v>
      </c>
      <c r="E29" s="194">
        <v>194.80370038288314</v>
      </c>
      <c r="F29" s="122">
        <v>80.800237505201707</v>
      </c>
      <c r="G29" s="122">
        <v>2.4109297991895406</v>
      </c>
      <c r="H29" s="195">
        <v>1.5947468096708831E-2</v>
      </c>
      <c r="I29" s="122">
        <v>1.8575743349258791</v>
      </c>
      <c r="J29" s="124">
        <v>419</v>
      </c>
      <c r="K29" s="124">
        <v>17475173</v>
      </c>
      <c r="L29" s="124">
        <v>209</v>
      </c>
      <c r="M29" s="124">
        <v>8645345</v>
      </c>
      <c r="N29" s="125">
        <v>4.6707835430543684E-3</v>
      </c>
      <c r="O29" s="125">
        <v>4.7093520709725958E-3</v>
      </c>
      <c r="P29" s="132">
        <v>40713.973380022573</v>
      </c>
      <c r="Q29" s="196">
        <v>7408303.4663932994</v>
      </c>
      <c r="R29" s="196"/>
      <c r="S29" s="196"/>
      <c r="T29" s="136"/>
      <c r="Z29" s="124"/>
      <c r="AC29" s="197"/>
    </row>
    <row r="30" spans="1:36" x14ac:dyDescent="0.25">
      <c r="A30" s="191" t="s">
        <v>137</v>
      </c>
      <c r="B30" s="192" t="s">
        <v>93</v>
      </c>
      <c r="C30" s="193" t="s">
        <v>93</v>
      </c>
      <c r="D30" s="50" t="s">
        <v>105</v>
      </c>
      <c r="E30" s="194">
        <v>874.04477997218282</v>
      </c>
      <c r="F30" s="122">
        <v>77.738165581377842</v>
      </c>
      <c r="G30" s="122">
        <v>11.243444882388118</v>
      </c>
      <c r="H30" s="195">
        <v>5.5076096431532803E-29</v>
      </c>
      <c r="I30" s="122">
        <v>1.7231804463036815</v>
      </c>
      <c r="J30" s="124">
        <v>420</v>
      </c>
      <c r="K30" s="124">
        <v>17475173</v>
      </c>
      <c r="L30" s="124">
        <v>210</v>
      </c>
      <c r="M30" s="124">
        <v>8645345</v>
      </c>
      <c r="N30" s="125">
        <v>2.1006876875457357E-2</v>
      </c>
      <c r="O30" s="125">
        <v>2.1231009727681011E-2</v>
      </c>
      <c r="P30" s="132">
        <v>183549.4037941584</v>
      </c>
      <c r="Q30" s="196">
        <v>33398599.33813056</v>
      </c>
      <c r="R30" s="196"/>
      <c r="S30" s="196"/>
      <c r="T30" s="136"/>
      <c r="Z30" s="124"/>
      <c r="AC30" s="197"/>
    </row>
    <row r="31" spans="1:36" x14ac:dyDescent="0.25">
      <c r="A31" s="191" t="s">
        <v>137</v>
      </c>
      <c r="B31" s="192" t="s">
        <v>94</v>
      </c>
      <c r="C31" s="193" t="s">
        <v>94</v>
      </c>
      <c r="D31" s="50" t="s">
        <v>105</v>
      </c>
      <c r="E31" s="194">
        <v>155.55432396649147</v>
      </c>
      <c r="F31" s="122">
        <v>77.048243434574275</v>
      </c>
      <c r="G31" s="122">
        <v>2.0189210945293108</v>
      </c>
      <c r="H31" s="195">
        <v>4.3548270449099417E-2</v>
      </c>
      <c r="I31" s="122">
        <v>1.6927298997203188</v>
      </c>
      <c r="J31" s="124">
        <v>420</v>
      </c>
      <c r="K31" s="124">
        <v>17475173</v>
      </c>
      <c r="L31" s="124">
        <v>210</v>
      </c>
      <c r="M31" s="124">
        <v>8645345</v>
      </c>
      <c r="N31" s="125">
        <v>3.738607684509127E-3</v>
      </c>
      <c r="O31" s="125">
        <v>3.7784967555329727E-3</v>
      </c>
      <c r="P31" s="132">
        <v>32666.408032963209</v>
      </c>
      <c r="Q31" s="196">
        <v>5943970.6757769929</v>
      </c>
      <c r="R31" s="196"/>
      <c r="S31" s="196"/>
      <c r="T31" s="136"/>
      <c r="Z31" s="124"/>
      <c r="AC31" s="197"/>
    </row>
    <row r="32" spans="1:36" ht="15.75" thickBot="1" x14ac:dyDescent="0.3">
      <c r="A32" s="191" t="s">
        <v>137</v>
      </c>
      <c r="B32" s="198" t="s">
        <v>85</v>
      </c>
      <c r="C32" s="199" t="s">
        <v>85</v>
      </c>
      <c r="D32" s="50" t="s">
        <v>105</v>
      </c>
      <c r="E32" s="194">
        <v>-7.1873018799867179</v>
      </c>
      <c r="F32" s="122">
        <v>2.9566653753844352</v>
      </c>
      <c r="G32" s="122">
        <v>-2.4308810661579185</v>
      </c>
      <c r="H32" s="195">
        <v>1.5096804031787852E-2</v>
      </c>
      <c r="I32" s="122">
        <v>1.5627619655627882</v>
      </c>
      <c r="J32" s="124">
        <v>62999</v>
      </c>
      <c r="K32" s="124">
        <v>17475173</v>
      </c>
      <c r="L32" s="124">
        <v>16379</v>
      </c>
      <c r="M32" s="124">
        <v>8645345</v>
      </c>
      <c r="N32" s="125">
        <v>-2.5910635112870312E-2</v>
      </c>
      <c r="O32" s="125">
        <v>-1.3616670878062408E-2</v>
      </c>
      <c r="P32" s="132">
        <v>-117720.81749230245</v>
      </c>
      <c r="Q32" s="196">
        <v>-21420447.7699738</v>
      </c>
      <c r="R32" s="196"/>
      <c r="S32" s="196"/>
      <c r="T32" s="136"/>
      <c r="Z32" s="124"/>
      <c r="AC32" s="197"/>
    </row>
  </sheetData>
  <mergeCells count="6">
    <mergeCell ref="AI6:AJ6"/>
    <mergeCell ref="AI1:AJ1"/>
    <mergeCell ref="AI2:AJ2"/>
    <mergeCell ref="AI3:AJ3"/>
    <mergeCell ref="AI4:AJ4"/>
    <mergeCell ref="AI5:AJ5"/>
  </mergeCells>
  <conditionalFormatting sqref="H2:H32">
    <cfRule type="cellIs" dxfId="36" priority="1" operator="greaterThan">
      <formula>0.05</formula>
    </cfRule>
  </conditionalFormatting>
  <hyperlinks>
    <hyperlink ref="B1" location="index!A1" display="Model Variable" xr:uid="{EBF63A68-4B87-42EB-9FD3-2BC311AD3F9C}"/>
    <hyperlink ref="A8" location="STEP_1_4!A1" display="STEP_1_4" xr:uid="{7CC48D7E-8088-4E0E-B1C6-6C26339C271D}"/>
    <hyperlink ref="A2" location="STEP_3_4!A1" display="STEP_3_4" xr:uid="{455E3553-707A-4CAA-9ED6-00D6BF532836}"/>
    <hyperlink ref="A3" location="STEP_4_4!A1" display="STEP_4_4" xr:uid="{8AABF442-4BDB-40B8-BA76-91375309387A}"/>
    <hyperlink ref="A4" location="STEP_2_4!A1" display="STEP_2_4" xr:uid="{042A3C4F-C625-4F99-BD98-32A8A30672F1}"/>
    <hyperlink ref="A5" location="STEP_5_4!A1" display="STEP_5_4" xr:uid="{4510FEF7-15BF-407F-A7D9-74CB49C4AC6C}"/>
  </hyperlink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B359-6FC1-407C-B1B9-D2437D62A93F}">
  <sheetPr>
    <tabColor theme="0" tint="-0.14999847407452621"/>
  </sheetPr>
  <dimension ref="A1:AH39"/>
  <sheetViews>
    <sheetView showGridLines="0" zoomScale="70" zoomScaleNormal="70" workbookViewId="0">
      <pane xSplit="3" ySplit="1" topLeftCell="G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2" t="s">
        <v>22</v>
      </c>
      <c r="C1" s="12" t="s">
        <v>23</v>
      </c>
      <c r="D1" s="13" t="s">
        <v>24</v>
      </c>
      <c r="E1" s="14" t="s">
        <v>25</v>
      </c>
      <c r="F1" s="15" t="s">
        <v>26</v>
      </c>
      <c r="G1" s="15" t="s">
        <v>27</v>
      </c>
      <c r="H1" s="15" t="s">
        <v>28</v>
      </c>
      <c r="I1" s="16" t="s">
        <v>29</v>
      </c>
      <c r="J1" s="17" t="s">
        <v>30</v>
      </c>
      <c r="K1" s="18" t="s">
        <v>229</v>
      </c>
      <c r="L1" s="18" t="s">
        <v>32</v>
      </c>
      <c r="M1" s="19" t="s">
        <v>230</v>
      </c>
      <c r="N1" s="20" t="s">
        <v>34</v>
      </c>
      <c r="O1" s="21" t="s">
        <v>35</v>
      </c>
      <c r="P1" s="21" t="s">
        <v>36</v>
      </c>
      <c r="Q1" s="22" t="s">
        <v>37</v>
      </c>
      <c r="R1" s="23" t="s">
        <v>38</v>
      </c>
      <c r="S1" s="24" t="s">
        <v>39</v>
      </c>
      <c r="T1" s="25" t="s">
        <v>40</v>
      </c>
      <c r="U1" s="24" t="s">
        <v>41</v>
      </c>
      <c r="V1" s="26" t="s">
        <v>42</v>
      </c>
      <c r="W1" s="27" t="s">
        <v>43</v>
      </c>
      <c r="X1" s="24" t="s">
        <v>44</v>
      </c>
      <c r="Y1" s="25" t="s">
        <v>45</v>
      </c>
      <c r="Z1" s="24" t="s">
        <v>46</v>
      </c>
      <c r="AA1" s="25" t="s">
        <v>47</v>
      </c>
      <c r="AB1" s="28" t="s">
        <v>48</v>
      </c>
      <c r="AC1" s="29" t="s">
        <v>49</v>
      </c>
      <c r="AD1" s="30" t="s">
        <v>50</v>
      </c>
      <c r="AE1" s="31" t="s">
        <v>51</v>
      </c>
      <c r="AG1" s="307" t="s">
        <v>52</v>
      </c>
      <c r="AH1" s="307"/>
    </row>
    <row r="2" spans="1:34" x14ac:dyDescent="0.25">
      <c r="A2" t="s">
        <v>269</v>
      </c>
      <c r="B2" s="32" t="s">
        <v>132</v>
      </c>
      <c r="C2" s="32" t="s">
        <v>270</v>
      </c>
      <c r="D2">
        <v>1</v>
      </c>
      <c r="E2" s="33">
        <v>0.20800983289427735</v>
      </c>
      <c r="F2" s="33">
        <v>9.5668358126887662E-2</v>
      </c>
      <c r="G2" s="33">
        <v>2.1742803677929539</v>
      </c>
      <c r="H2" s="33">
        <v>2.9730466588098026E-2</v>
      </c>
      <c r="I2" s="33">
        <v>3.1364882337332829</v>
      </c>
      <c r="J2" s="34">
        <v>1224915.3537420372</v>
      </c>
      <c r="K2" s="34">
        <v>17459622.5</v>
      </c>
      <c r="L2" s="34">
        <v>449754.61005897948</v>
      </c>
      <c r="M2" s="34">
        <v>8587284</v>
      </c>
      <c r="N2" s="35">
        <v>1.4593353209183979E-2</v>
      </c>
      <c r="O2" s="35">
        <v>1.0894408672381069E-2</v>
      </c>
      <c r="P2" s="36">
        <v>93553.3812817992</v>
      </c>
      <c r="Q2" s="37">
        <v>21137450.966809712</v>
      </c>
      <c r="R2" s="38">
        <v>1700963.0599999998</v>
      </c>
      <c r="S2" s="37">
        <v>732459.73</v>
      </c>
      <c r="T2" s="39">
        <v>12.426754856633815</v>
      </c>
      <c r="U2" s="40">
        <v>21.342203038269417</v>
      </c>
      <c r="V2" s="41">
        <v>7.7999999999999996E-3</v>
      </c>
      <c r="W2" s="36">
        <v>69187.85639999999</v>
      </c>
      <c r="X2" s="42">
        <v>37529107</v>
      </c>
      <c r="Y2" s="43">
        <v>4.3283163666903704E-3</v>
      </c>
      <c r="Z2" s="44">
        <v>1.8435785429160355E-3</v>
      </c>
      <c r="AA2" s="38">
        <v>0</v>
      </c>
      <c r="AB2" s="45">
        <v>563993.99210000003</v>
      </c>
      <c r="AC2" s="40">
        <v>0</v>
      </c>
      <c r="AD2" s="32">
        <v>17</v>
      </c>
      <c r="AE2" s="32">
        <v>1</v>
      </c>
      <c r="AG2" s="46" t="s">
        <v>55</v>
      </c>
      <c r="AH2" s="46" t="s">
        <v>56</v>
      </c>
    </row>
    <row r="3" spans="1:34" x14ac:dyDescent="0.25">
      <c r="A3" t="s">
        <v>271</v>
      </c>
      <c r="B3" s="32" t="s">
        <v>154</v>
      </c>
      <c r="C3" s="32" t="s">
        <v>154</v>
      </c>
      <c r="D3">
        <v>1</v>
      </c>
      <c r="E3" s="33">
        <v>5.124874337888867E-4</v>
      </c>
      <c r="F3" s="33">
        <v>2.0330886697700871E-4</v>
      </c>
      <c r="G3" s="33">
        <v>2.5207333128605827</v>
      </c>
      <c r="H3" s="33">
        <v>1.17416795317769E-2</v>
      </c>
      <c r="I3" s="33">
        <v>5.3215870638330323</v>
      </c>
      <c r="J3" s="34">
        <v>375399591.10734379</v>
      </c>
      <c r="K3" s="34">
        <v>17459622.5</v>
      </c>
      <c r="L3" s="34">
        <v>151121379.24337021</v>
      </c>
      <c r="M3" s="34">
        <v>8587284</v>
      </c>
      <c r="N3" s="35">
        <v>1.1018999585586688E-2</v>
      </c>
      <c r="O3" s="35">
        <v>9.0188944303078757E-3</v>
      </c>
      <c r="P3" s="36">
        <v>77447.807839071931</v>
      </c>
      <c r="Q3" s="37">
        <v>17498557.703159913</v>
      </c>
      <c r="R3" s="38">
        <v>1147441.0900000001</v>
      </c>
      <c r="S3" s="37">
        <v>2088132.19</v>
      </c>
      <c r="T3" s="39">
        <v>15.250070662154789</v>
      </c>
      <c r="U3" s="40">
        <v>9.8857047021127524</v>
      </c>
      <c r="V3" s="41">
        <v>1.03E-2</v>
      </c>
      <c r="W3" s="36">
        <v>91363.451400000005</v>
      </c>
      <c r="X3" s="42">
        <v>234713786</v>
      </c>
      <c r="Y3" s="43">
        <v>4.9926288365367334E-4</v>
      </c>
      <c r="Z3" s="44">
        <v>3.8925473001402656E-4</v>
      </c>
      <c r="AA3" s="38">
        <v>0</v>
      </c>
      <c r="AB3" s="45">
        <v>1607861.7863</v>
      </c>
      <c r="AC3" s="40">
        <v>0</v>
      </c>
      <c r="AD3" s="32">
        <v>18</v>
      </c>
      <c r="AE3" s="32">
        <v>2</v>
      </c>
      <c r="AG3" s="46"/>
      <c r="AH3" s="46"/>
    </row>
    <row r="4" spans="1:34" x14ac:dyDescent="0.25">
      <c r="A4" t="s">
        <v>271</v>
      </c>
      <c r="B4" s="32" t="s">
        <v>136</v>
      </c>
      <c r="C4" s="32" t="s">
        <v>136</v>
      </c>
      <c r="D4">
        <v>1</v>
      </c>
      <c r="E4" s="33">
        <v>5.056430808220643E-3</v>
      </c>
      <c r="F4" s="33">
        <v>3.0898668906363978E-4</v>
      </c>
      <c r="G4" s="33">
        <v>16.364558691973965</v>
      </c>
      <c r="H4" s="33">
        <v>1.0926349544006876E-58</v>
      </c>
      <c r="I4" s="33">
        <v>2.2317755983419536</v>
      </c>
      <c r="J4" s="34">
        <v>80808819</v>
      </c>
      <c r="K4" s="34">
        <v>17459622.5</v>
      </c>
      <c r="L4" s="34">
        <v>6493189</v>
      </c>
      <c r="M4" s="34">
        <v>8587284</v>
      </c>
      <c r="N4" s="35">
        <v>2.3402808506743238E-2</v>
      </c>
      <c r="O4" s="35">
        <v>3.8233696362201821E-3</v>
      </c>
      <c r="P4" s="36">
        <v>32832.360903199391</v>
      </c>
      <c r="Q4" s="37">
        <v>7418143.6224688701</v>
      </c>
      <c r="R4" s="38">
        <v>447056.44</v>
      </c>
      <c r="S4" s="37">
        <v>1057821.99</v>
      </c>
      <c r="T4" s="39">
        <v>16.593304466140495</v>
      </c>
      <c r="U4" s="40">
        <v>8.8288008963920301</v>
      </c>
      <c r="V4" s="41">
        <v>4.6600000000000001E-3</v>
      </c>
      <c r="W4" s="36">
        <v>41335.309079999999</v>
      </c>
      <c r="X4" s="42">
        <v>79692009</v>
      </c>
      <c r="Y4" s="43">
        <v>5.056430808220643E-3</v>
      </c>
      <c r="Z4" s="44">
        <v>5.1868825492904815E-4</v>
      </c>
      <c r="AA4" s="38">
        <v>0</v>
      </c>
      <c r="AB4" s="45">
        <v>814522.93229999999</v>
      </c>
      <c r="AC4" s="40">
        <v>0</v>
      </c>
      <c r="AD4" s="32">
        <v>19</v>
      </c>
      <c r="AE4" s="32">
        <v>3</v>
      </c>
      <c r="AG4" s="46" t="s">
        <v>59</v>
      </c>
      <c r="AH4" s="47" t="s">
        <v>60</v>
      </c>
    </row>
    <row r="5" spans="1:34" x14ac:dyDescent="0.25">
      <c r="A5" t="s">
        <v>269</v>
      </c>
      <c r="B5" s="32" t="s">
        <v>138</v>
      </c>
      <c r="C5" s="32" t="s">
        <v>138</v>
      </c>
      <c r="D5">
        <v>1</v>
      </c>
      <c r="E5" s="33">
        <v>1.5822886052271916</v>
      </c>
      <c r="F5" s="33">
        <v>0.26524842398471671</v>
      </c>
      <c r="G5" s="33">
        <v>5.9653082248600322</v>
      </c>
      <c r="H5" s="33">
        <v>2.6083389532864136E-9</v>
      </c>
      <c r="I5" s="33">
        <v>2.6939671212816139</v>
      </c>
      <c r="J5" s="34">
        <v>179149</v>
      </c>
      <c r="K5" s="34">
        <v>17459622.5</v>
      </c>
      <c r="L5" s="34">
        <v>22996</v>
      </c>
      <c r="M5" s="34">
        <v>8587284</v>
      </c>
      <c r="N5" s="35">
        <v>1.6235483976692288E-2</v>
      </c>
      <c r="O5" s="35">
        <v>4.2372313255046061E-3</v>
      </c>
      <c r="P5" s="36">
        <v>36386.308765804497</v>
      </c>
      <c r="Q5" s="37">
        <v>8221122.6025458677</v>
      </c>
      <c r="R5" s="38">
        <v>88305.700000000012</v>
      </c>
      <c r="S5" s="37">
        <v>870090</v>
      </c>
      <c r="T5" s="39">
        <v>93.098436483102077</v>
      </c>
      <c r="U5" s="40">
        <v>0.92134908973554464</v>
      </c>
      <c r="V5" s="41">
        <v>4.0000000000000002E-4</v>
      </c>
      <c r="W5" s="36">
        <v>3548.0952000000002</v>
      </c>
      <c r="X5" s="42">
        <v>177147</v>
      </c>
      <c r="Y5" s="43">
        <v>1.5757788214371182</v>
      </c>
      <c r="Z5" s="44">
        <v>2.0029101254890009E-2</v>
      </c>
      <c r="AA5" s="38">
        <v>0</v>
      </c>
      <c r="AB5" s="45">
        <v>669969.30000000005</v>
      </c>
      <c r="AC5" s="40">
        <v>0</v>
      </c>
      <c r="AD5" s="32">
        <v>21</v>
      </c>
      <c r="AE5" s="32">
        <v>4</v>
      </c>
      <c r="AG5" s="46" t="s">
        <v>62</v>
      </c>
      <c r="AH5" s="46">
        <v>0.96220000000000006</v>
      </c>
    </row>
    <row r="6" spans="1:34" x14ac:dyDescent="0.25">
      <c r="A6" t="s">
        <v>272</v>
      </c>
      <c r="B6" s="32" t="s">
        <v>139</v>
      </c>
      <c r="C6" s="32" t="s">
        <v>273</v>
      </c>
      <c r="D6">
        <v>1</v>
      </c>
      <c r="E6" s="33">
        <v>8.4960165463152245E-4</v>
      </c>
      <c r="F6" s="33">
        <v>8.4382596994883466E-4</v>
      </c>
      <c r="G6" s="33">
        <v>1.0068446396394246</v>
      </c>
      <c r="H6" s="33">
        <v>0.31405778378219729</v>
      </c>
      <c r="I6" s="33">
        <v>3.8624939136159724</v>
      </c>
      <c r="J6" s="34">
        <v>174747846.64107701</v>
      </c>
      <c r="K6" s="34">
        <v>17459622.5</v>
      </c>
      <c r="L6" s="34">
        <v>89343815.186098278</v>
      </c>
      <c r="M6" s="34">
        <v>8587284</v>
      </c>
      <c r="N6" s="35">
        <v>8.5033945979962958E-3</v>
      </c>
      <c r="O6" s="35">
        <v>8.8394250397683411E-3</v>
      </c>
      <c r="P6" s="36">
        <v>75906.653213202037</v>
      </c>
      <c r="Q6" s="37">
        <v>17150349.226990867</v>
      </c>
      <c r="R6" s="38">
        <v>1901310.86</v>
      </c>
      <c r="S6" s="37">
        <v>2260000</v>
      </c>
      <c r="T6" s="39">
        <v>9.0202762671806678</v>
      </c>
      <c r="U6" s="40">
        <v>7.981094762601769</v>
      </c>
      <c r="V6" s="41">
        <v>8.9999999999999993E-3</v>
      </c>
      <c r="W6" s="36">
        <v>79832.141999999993</v>
      </c>
      <c r="X6" s="42">
        <v>317007661</v>
      </c>
      <c r="Y6" s="43">
        <v>2.7643229200304947E-4</v>
      </c>
      <c r="Z6" s="44">
        <v>2.518303240627361E-4</v>
      </c>
      <c r="AA6" s="38">
        <v>0</v>
      </c>
      <c r="AB6" s="45">
        <v>1740200</v>
      </c>
      <c r="AC6" s="40">
        <v>0</v>
      </c>
      <c r="AD6" s="32">
        <v>22</v>
      </c>
      <c r="AE6" s="32">
        <v>5</v>
      </c>
    </row>
    <row r="7" spans="1:34" x14ac:dyDescent="0.25">
      <c r="A7" t="s">
        <v>269</v>
      </c>
      <c r="B7" s="32" t="s">
        <v>140</v>
      </c>
      <c r="C7" s="32" t="s">
        <v>140</v>
      </c>
      <c r="D7">
        <v>1</v>
      </c>
      <c r="E7" s="33">
        <v>5.3523476063480774E-4</v>
      </c>
      <c r="F7" s="33">
        <v>1.2914935945040058E-4</v>
      </c>
      <c r="G7" s="33">
        <v>4.1443082870291974</v>
      </c>
      <c r="H7" s="33">
        <v>3.4643181308808238E-5</v>
      </c>
      <c r="I7" s="33">
        <v>1.9745931841634925</v>
      </c>
      <c r="J7" s="34">
        <v>378124513</v>
      </c>
      <c r="K7" s="34">
        <v>17459622.5</v>
      </c>
      <c r="L7" s="34">
        <v>171604243</v>
      </c>
      <c r="M7" s="34">
        <v>8587284</v>
      </c>
      <c r="N7" s="35">
        <v>1.1591624229315853E-2</v>
      </c>
      <c r="O7" s="35">
        <v>1.0695879619915026E-2</v>
      </c>
      <c r="P7" s="36">
        <v>91848.555926022382</v>
      </c>
      <c r="Q7" s="37">
        <v>20752262.725925498</v>
      </c>
      <c r="R7" s="38">
        <v>5238775.3599999994</v>
      </c>
      <c r="S7" s="37">
        <v>4703157</v>
      </c>
      <c r="T7" s="39">
        <v>3.9612812727907274</v>
      </c>
      <c r="U7" s="40">
        <v>4.1888271366802341</v>
      </c>
      <c r="V7" s="41">
        <v>9.8300000000000002E-3</v>
      </c>
      <c r="W7" s="36">
        <v>87194.439540000007</v>
      </c>
      <c r="X7" s="42">
        <v>216166359</v>
      </c>
      <c r="Y7" s="213">
        <v>5.1348911796038127E-4</v>
      </c>
      <c r="Z7" s="214">
        <v>4.0336729518583418E-4</v>
      </c>
      <c r="AA7" s="38">
        <v>0</v>
      </c>
      <c r="AB7" s="45">
        <v>3621430.89</v>
      </c>
      <c r="AC7" s="40">
        <v>0</v>
      </c>
      <c r="AD7" s="32">
        <v>23</v>
      </c>
      <c r="AE7" s="32">
        <v>6</v>
      </c>
    </row>
    <row r="8" spans="1:34" x14ac:dyDescent="0.25">
      <c r="A8" t="s">
        <v>274</v>
      </c>
      <c r="B8" s="32" t="s">
        <v>153</v>
      </c>
      <c r="C8" s="32" t="s">
        <v>244</v>
      </c>
      <c r="D8">
        <v>1</v>
      </c>
      <c r="E8" s="33">
        <v>24.33299431502326</v>
      </c>
      <c r="F8" s="33">
        <v>7.5560528648520702</v>
      </c>
      <c r="G8" s="33">
        <v>3.2203314018898999</v>
      </c>
      <c r="H8" s="33">
        <v>1.2885547366522318E-3</v>
      </c>
      <c r="I8" s="33">
        <v>0.99206670142750297</v>
      </c>
      <c r="J8" s="34">
        <v>21673.516865148988</v>
      </c>
      <c r="K8" s="34">
        <v>17459622.5</v>
      </c>
      <c r="L8" s="34">
        <v>9665.4169282657822</v>
      </c>
      <c r="M8" s="34">
        <v>8587284</v>
      </c>
      <c r="N8" s="35">
        <v>3.0205782666047395E-2</v>
      </c>
      <c r="O8" s="35">
        <v>2.7388000113635565E-2</v>
      </c>
      <c r="P8" s="36">
        <v>235188.53516782087</v>
      </c>
      <c r="Q8" s="37">
        <v>53138497.635817446</v>
      </c>
      <c r="R8" s="38">
        <v>13578939.539999999</v>
      </c>
      <c r="S8" s="37">
        <v>15829980</v>
      </c>
      <c r="T8" s="39">
        <v>3.9133024695548095</v>
      </c>
      <c r="U8" s="40">
        <v>4.7476565993450395</v>
      </c>
      <c r="V8" s="41">
        <v>3.7499999999999999E-2</v>
      </c>
      <c r="W8" s="36">
        <v>332633.92499999999</v>
      </c>
      <c r="X8" s="42">
        <v>116658.21420960728</v>
      </c>
      <c r="Y8" s="43">
        <v>3.4152610241609676</v>
      </c>
      <c r="Z8" s="44">
        <v>2.8513545081560681</v>
      </c>
      <c r="AA8" s="38">
        <v>0</v>
      </c>
      <c r="AB8" s="45">
        <v>12189084.6</v>
      </c>
      <c r="AC8" s="40">
        <v>0</v>
      </c>
      <c r="AD8" s="32">
        <v>24</v>
      </c>
      <c r="AE8" s="32">
        <v>7</v>
      </c>
    </row>
    <row r="9" spans="1:34" x14ac:dyDescent="0.25">
      <c r="A9" t="s">
        <v>269</v>
      </c>
      <c r="B9" s="48" t="s">
        <v>156</v>
      </c>
      <c r="C9" s="48" t="s">
        <v>156</v>
      </c>
      <c r="D9">
        <v>1</v>
      </c>
      <c r="E9" s="33">
        <v>-0.24018843152937233</v>
      </c>
      <c r="F9" s="33">
        <v>0.17202297753522061</v>
      </c>
      <c r="G9" s="33">
        <v>-1.3962578428233245</v>
      </c>
      <c r="H9" s="33">
        <v>0.16269836705353602</v>
      </c>
      <c r="I9" s="33">
        <v>5.2662439667291965</v>
      </c>
      <c r="J9" s="34">
        <v>640746</v>
      </c>
      <c r="K9" s="34">
        <v>17459622.5</v>
      </c>
      <c r="L9" s="34">
        <v>284151</v>
      </c>
      <c r="M9" s="34">
        <v>8587284</v>
      </c>
      <c r="N9" s="35">
        <v>-8.814610782605363E-3</v>
      </c>
      <c r="O9" s="35">
        <v>-7.9477728939094921E-3</v>
      </c>
      <c r="P9" s="36">
        <v>-68249.783007502672</v>
      </c>
      <c r="Q9" s="37">
        <v>-15420355.972715154</v>
      </c>
      <c r="R9" s="38">
        <v>1699670</v>
      </c>
      <c r="S9" s="37">
        <v>0</v>
      </c>
      <c r="T9" s="39">
        <v>-9.0725587747710765</v>
      </c>
      <c r="U9" s="40">
        <v>0</v>
      </c>
      <c r="V9" s="41">
        <v>0</v>
      </c>
      <c r="W9" s="36">
        <v>0</v>
      </c>
      <c r="X9" s="42">
        <v>0</v>
      </c>
      <c r="Y9" s="43">
        <v>-0.2401884315293723</v>
      </c>
      <c r="Z9" s="44">
        <v>0</v>
      </c>
      <c r="AA9" s="38">
        <v>0</v>
      </c>
      <c r="AB9" s="45">
        <v>0</v>
      </c>
      <c r="AC9" s="40">
        <v>0</v>
      </c>
      <c r="AD9" s="48">
        <v>2</v>
      </c>
      <c r="AE9" s="48">
        <v>8</v>
      </c>
    </row>
    <row r="10" spans="1:34" x14ac:dyDescent="0.25">
      <c r="A10" t="s">
        <v>269</v>
      </c>
      <c r="B10" s="48" t="s">
        <v>157</v>
      </c>
      <c r="C10" s="48" t="s">
        <v>157</v>
      </c>
      <c r="D10">
        <v>1</v>
      </c>
      <c r="E10" s="33">
        <v>-0.73276426082117496</v>
      </c>
      <c r="F10" s="33">
        <v>0.26934505791378471</v>
      </c>
      <c r="G10" s="33">
        <v>-2.720540954034238</v>
      </c>
      <c r="H10" s="33">
        <v>6.5398914095490413E-3</v>
      </c>
      <c r="I10" s="33">
        <v>3.704002439824301</v>
      </c>
      <c r="J10" s="34">
        <v>352524</v>
      </c>
      <c r="K10" s="34">
        <v>17459622.5</v>
      </c>
      <c r="L10" s="34">
        <v>216228</v>
      </c>
      <c r="M10" s="34">
        <v>8587284</v>
      </c>
      <c r="N10" s="35">
        <v>-1.4795107298667188E-2</v>
      </c>
      <c r="O10" s="35">
        <v>-1.8451020204856509E-2</v>
      </c>
      <c r="P10" s="36">
        <v>-158444.15058884103</v>
      </c>
      <c r="Q10" s="37">
        <v>-35798871.38404274</v>
      </c>
      <c r="R10" s="38">
        <v>0</v>
      </c>
      <c r="S10" s="37">
        <v>0</v>
      </c>
      <c r="T10" s="39">
        <v>0</v>
      </c>
      <c r="U10" s="40">
        <v>0</v>
      </c>
      <c r="V10" s="41">
        <v>0</v>
      </c>
      <c r="W10" s="36">
        <v>0</v>
      </c>
      <c r="X10" s="42">
        <v>0</v>
      </c>
      <c r="Y10" s="43">
        <v>-0.73276426082117507</v>
      </c>
      <c r="Z10" s="44">
        <v>0</v>
      </c>
      <c r="AA10" s="38">
        <v>0</v>
      </c>
      <c r="AB10" s="45">
        <v>0</v>
      </c>
      <c r="AC10" s="40">
        <v>0</v>
      </c>
      <c r="AD10" s="48">
        <v>3</v>
      </c>
      <c r="AE10" s="48">
        <v>9</v>
      </c>
    </row>
    <row r="11" spans="1:34" x14ac:dyDescent="0.25">
      <c r="A11" t="s">
        <v>269</v>
      </c>
      <c r="B11" s="48" t="s">
        <v>158</v>
      </c>
      <c r="C11" s="48" t="s">
        <v>266</v>
      </c>
      <c r="D11">
        <v>1</v>
      </c>
      <c r="E11" s="33">
        <v>-1.8166276401073107E-2</v>
      </c>
      <c r="F11" s="33">
        <v>6.3566980994345422E-3</v>
      </c>
      <c r="G11" s="33">
        <v>-2.8578164507590951</v>
      </c>
      <c r="H11" s="33">
        <v>4.2831600392293466E-3</v>
      </c>
      <c r="I11" s="33">
        <v>2.2213154168912541</v>
      </c>
      <c r="J11" s="34">
        <v>5222915.9157963991</v>
      </c>
      <c r="K11" s="34">
        <v>17459622.5</v>
      </c>
      <c r="L11" s="34">
        <v>3900665.4619959984</v>
      </c>
      <c r="M11" s="34">
        <v>8587284</v>
      </c>
      <c r="N11" s="35">
        <v>-5.4343061624569063E-3</v>
      </c>
      <c r="O11" s="35">
        <v>-8.2518019586564073E-3</v>
      </c>
      <c r="P11" s="36">
        <v>-70860.566930738831</v>
      </c>
      <c r="Q11" s="37">
        <v>-16010236.49233113</v>
      </c>
      <c r="R11" s="38">
        <v>0</v>
      </c>
      <c r="S11" s="37">
        <v>0</v>
      </c>
      <c r="T11" s="39">
        <v>0</v>
      </c>
      <c r="U11" s="40">
        <v>0</v>
      </c>
      <c r="V11" s="41">
        <v>0</v>
      </c>
      <c r="W11" s="36">
        <v>0</v>
      </c>
      <c r="X11" s="42">
        <v>0</v>
      </c>
      <c r="Y11" s="43">
        <v>-4.1449375211377155E-2</v>
      </c>
      <c r="Z11" s="44">
        <v>0</v>
      </c>
      <c r="AA11" s="38">
        <v>0</v>
      </c>
      <c r="AB11" s="45">
        <v>0</v>
      </c>
      <c r="AC11" s="40">
        <v>0</v>
      </c>
      <c r="AD11" s="48">
        <v>25</v>
      </c>
      <c r="AE11" s="48">
        <v>10</v>
      </c>
    </row>
    <row r="12" spans="1:34" x14ac:dyDescent="0.25">
      <c r="A12" t="s">
        <v>269</v>
      </c>
      <c r="B12" s="48" t="s">
        <v>69</v>
      </c>
      <c r="C12" s="48" t="s">
        <v>275</v>
      </c>
      <c r="D12">
        <v>1</v>
      </c>
      <c r="E12" s="33">
        <v>2.3484552174038882</v>
      </c>
      <c r="F12" s="33">
        <v>0.24637282684008713</v>
      </c>
      <c r="G12" s="33">
        <v>9.5321194610808142</v>
      </c>
      <c r="H12" s="33">
        <v>2.3305057683040963E-21</v>
      </c>
      <c r="I12" s="33">
        <v>5.9017916478432362</v>
      </c>
      <c r="J12" s="34">
        <v>332615.0122165808</v>
      </c>
      <c r="K12" s="34">
        <v>17459622.5</v>
      </c>
      <c r="L12" s="34">
        <v>160715.79021464073</v>
      </c>
      <c r="M12" s="34">
        <v>8587284</v>
      </c>
      <c r="N12" s="35">
        <v>4.4739309846297488E-2</v>
      </c>
      <c r="O12" s="35">
        <v>4.3952643938265208E-2</v>
      </c>
      <c r="P12" s="36">
        <v>377433.83604876179</v>
      </c>
      <c r="Q12" s="37">
        <v>85277400.916857243</v>
      </c>
      <c r="R12" s="38">
        <v>0</v>
      </c>
      <c r="S12" s="37">
        <v>0</v>
      </c>
      <c r="T12" s="39">
        <v>0</v>
      </c>
      <c r="U12" s="40">
        <v>0</v>
      </c>
      <c r="V12" s="41">
        <v>0</v>
      </c>
      <c r="W12" s="36">
        <v>0</v>
      </c>
      <c r="X12" s="42">
        <v>0</v>
      </c>
      <c r="Y12" s="43">
        <v>3.3106488785569339</v>
      </c>
      <c r="Z12" s="44">
        <v>0</v>
      </c>
      <c r="AA12" s="38">
        <v>0</v>
      </c>
      <c r="AB12" s="45">
        <v>0</v>
      </c>
      <c r="AC12" s="40">
        <v>0</v>
      </c>
      <c r="AD12" s="48">
        <v>20</v>
      </c>
      <c r="AE12" s="48">
        <v>11</v>
      </c>
    </row>
    <row r="13" spans="1:34" x14ac:dyDescent="0.25">
      <c r="A13" t="s">
        <v>269</v>
      </c>
      <c r="B13" s="48" t="s">
        <v>71</v>
      </c>
      <c r="C13" s="48" t="s">
        <v>71</v>
      </c>
      <c r="D13">
        <v>1</v>
      </c>
      <c r="E13" s="33">
        <v>3.2255797448001049</v>
      </c>
      <c r="F13" s="33">
        <v>0.63616329118858794</v>
      </c>
      <c r="G13" s="33">
        <v>5.0703644637739638</v>
      </c>
      <c r="H13" s="33">
        <v>4.1127426066185042E-7</v>
      </c>
      <c r="I13" s="33">
        <v>5.2781639615917451</v>
      </c>
      <c r="J13" s="34">
        <v>120024</v>
      </c>
      <c r="K13" s="34">
        <v>17459622.5</v>
      </c>
      <c r="L13" s="34">
        <v>66750</v>
      </c>
      <c r="M13" s="34">
        <v>8587284</v>
      </c>
      <c r="N13" s="35">
        <v>2.2173846157893036E-2</v>
      </c>
      <c r="O13" s="35">
        <v>2.5072822555467715E-2</v>
      </c>
      <c r="P13" s="36">
        <v>215307.44796540702</v>
      </c>
      <c r="Q13" s="37">
        <v>48646564.793304063</v>
      </c>
      <c r="R13" s="38">
        <v>0</v>
      </c>
      <c r="S13" s="37">
        <v>0</v>
      </c>
      <c r="T13" s="39">
        <v>0</v>
      </c>
      <c r="U13" s="40">
        <v>0</v>
      </c>
      <c r="V13" s="41">
        <v>0</v>
      </c>
      <c r="W13" s="36">
        <v>0</v>
      </c>
      <c r="X13" s="42">
        <v>0</v>
      </c>
      <c r="Y13" s="43">
        <v>3.2255797448001049</v>
      </c>
      <c r="Z13" s="44">
        <v>0</v>
      </c>
      <c r="AA13" s="38">
        <v>0</v>
      </c>
      <c r="AB13" s="45">
        <v>0</v>
      </c>
      <c r="AC13" s="40">
        <v>0</v>
      </c>
      <c r="AD13" s="48">
        <v>27</v>
      </c>
      <c r="AE13" s="48">
        <v>12</v>
      </c>
    </row>
    <row r="14" spans="1:34" x14ac:dyDescent="0.25">
      <c r="A14" t="s">
        <v>269</v>
      </c>
      <c r="B14" s="48" t="s">
        <v>73</v>
      </c>
      <c r="C14" s="48" t="s">
        <v>74</v>
      </c>
      <c r="D14">
        <v>1</v>
      </c>
      <c r="E14" s="33">
        <v>1.8794489327360147</v>
      </c>
      <c r="F14" s="33">
        <v>0.24220473003486098</v>
      </c>
      <c r="G14" s="33">
        <v>7.7597532156597522</v>
      </c>
      <c r="H14" s="33">
        <v>1.023218375481694E-14</v>
      </c>
      <c r="I14" s="33">
        <v>3.6521878338611606</v>
      </c>
      <c r="J14" s="34">
        <v>339423.96577980218</v>
      </c>
      <c r="K14" s="34">
        <v>17459622.5</v>
      </c>
      <c r="L14" s="34">
        <v>162205.90975764181</v>
      </c>
      <c r="M14" s="34">
        <v>8587284</v>
      </c>
      <c r="N14" s="35">
        <v>3.6537445768364964E-2</v>
      </c>
      <c r="O14" s="35">
        <v>3.5501064594751289E-2</v>
      </c>
      <c r="P14" s="36">
        <v>304857.7239774742</v>
      </c>
      <c r="Q14" s="37">
        <v>68879554.15547052</v>
      </c>
      <c r="R14" s="38">
        <v>0</v>
      </c>
      <c r="S14" s="37">
        <v>0</v>
      </c>
      <c r="T14" s="39">
        <v>0</v>
      </c>
      <c r="U14" s="40">
        <v>0</v>
      </c>
      <c r="V14" s="41">
        <v>0</v>
      </c>
      <c r="W14" s="36">
        <v>0</v>
      </c>
      <c r="X14" s="42">
        <v>0</v>
      </c>
      <c r="Y14" s="43">
        <v>7.5624559430808249</v>
      </c>
      <c r="Z14" s="44">
        <v>0</v>
      </c>
      <c r="AA14" s="38">
        <v>0</v>
      </c>
      <c r="AB14" s="45">
        <v>0</v>
      </c>
      <c r="AC14" s="40">
        <v>0</v>
      </c>
      <c r="AD14" s="48">
        <v>26</v>
      </c>
      <c r="AE14" s="48">
        <v>13</v>
      </c>
    </row>
    <row r="15" spans="1:34" x14ac:dyDescent="0.25">
      <c r="A15" t="s">
        <v>269</v>
      </c>
      <c r="B15" s="48" t="s">
        <v>142</v>
      </c>
      <c r="C15" s="48" t="s">
        <v>276</v>
      </c>
      <c r="D15">
        <v>1</v>
      </c>
      <c r="E15" s="33">
        <v>16.626799211149486</v>
      </c>
      <c r="F15" s="33">
        <v>22.05098316673562</v>
      </c>
      <c r="G15" s="33">
        <v>0.75401623072441359</v>
      </c>
      <c r="H15" s="33">
        <v>0.45087470785130257</v>
      </c>
      <c r="I15" s="33">
        <v>3.1982837615089643</v>
      </c>
      <c r="J15" s="34">
        <v>7197.2840289602173</v>
      </c>
      <c r="K15" s="34">
        <v>17459622.5</v>
      </c>
      <c r="L15" s="34">
        <v>4126.8189889565147</v>
      </c>
      <c r="M15" s="34">
        <v>8587284</v>
      </c>
      <c r="N15" s="35">
        <v>6.8539738711495355E-3</v>
      </c>
      <c r="O15" s="35">
        <v>7.9903949502705286E-3</v>
      </c>
      <c r="P15" s="36">
        <v>68615.790710138899</v>
      </c>
      <c r="Q15" s="37">
        <v>15503051.753048783</v>
      </c>
      <c r="R15" s="38">
        <v>0</v>
      </c>
      <c r="S15" s="37">
        <v>0</v>
      </c>
      <c r="T15" s="39">
        <v>0</v>
      </c>
      <c r="U15" s="40">
        <v>0</v>
      </c>
      <c r="V15" s="41">
        <v>0</v>
      </c>
      <c r="W15" s="36">
        <v>0</v>
      </c>
      <c r="X15" s="42">
        <v>0</v>
      </c>
      <c r="Y15" s="43">
        <v>3.0673129508332098</v>
      </c>
      <c r="Z15" s="44">
        <v>0</v>
      </c>
      <c r="AA15" s="38">
        <v>0</v>
      </c>
      <c r="AB15" s="45">
        <v>0</v>
      </c>
      <c r="AC15" s="40">
        <v>0</v>
      </c>
      <c r="AD15" s="48">
        <v>28</v>
      </c>
      <c r="AE15" s="48">
        <v>14</v>
      </c>
    </row>
    <row r="16" spans="1:34" x14ac:dyDescent="0.25">
      <c r="A16" t="s">
        <v>269</v>
      </c>
      <c r="B16" s="48" t="s">
        <v>75</v>
      </c>
      <c r="C16" s="48" t="s">
        <v>75</v>
      </c>
      <c r="D16">
        <v>1</v>
      </c>
      <c r="E16" s="33">
        <v>1.7514273747602958</v>
      </c>
      <c r="F16" s="33">
        <v>0.17270434468392237</v>
      </c>
      <c r="G16" s="33">
        <v>10.141188850608817</v>
      </c>
      <c r="H16" s="33">
        <v>6.1476155080604659E-24</v>
      </c>
      <c r="I16" s="33">
        <v>5.1970059400562283</v>
      </c>
      <c r="J16" s="34">
        <v>604257</v>
      </c>
      <c r="K16" s="34">
        <v>17459622.5</v>
      </c>
      <c r="L16" s="34">
        <v>298046</v>
      </c>
      <c r="M16" s="34">
        <v>8587284</v>
      </c>
      <c r="N16" s="35">
        <v>6.0614841540275688E-2</v>
      </c>
      <c r="O16" s="35">
        <v>6.0788244960549472E-2</v>
      </c>
      <c r="P16" s="36">
        <v>522005.92333780712</v>
      </c>
      <c r="Q16" s="37">
        <v>117942018.31894414</v>
      </c>
      <c r="R16" s="38">
        <v>0</v>
      </c>
      <c r="S16" s="37">
        <v>0</v>
      </c>
      <c r="T16" s="39">
        <v>0</v>
      </c>
      <c r="U16" s="40">
        <v>0</v>
      </c>
      <c r="V16" s="41">
        <v>0</v>
      </c>
      <c r="W16" s="36">
        <v>0</v>
      </c>
      <c r="X16" s="42">
        <v>0</v>
      </c>
      <c r="Y16" s="43">
        <v>1.7514273747602958</v>
      </c>
      <c r="Z16" s="44">
        <v>0</v>
      </c>
      <c r="AA16" s="38">
        <v>0</v>
      </c>
      <c r="AB16" s="45">
        <v>0</v>
      </c>
      <c r="AC16" s="40">
        <v>0</v>
      </c>
      <c r="AD16" s="48">
        <v>29</v>
      </c>
      <c r="AE16" s="48">
        <v>15</v>
      </c>
    </row>
    <row r="17" spans="1:31" x14ac:dyDescent="0.25">
      <c r="A17" t="s">
        <v>269</v>
      </c>
      <c r="B17" s="48" t="s">
        <v>77</v>
      </c>
      <c r="C17" s="48" t="s">
        <v>277</v>
      </c>
      <c r="D17">
        <v>1</v>
      </c>
      <c r="E17" s="33">
        <v>13.513422749641469</v>
      </c>
      <c r="F17" s="33">
        <v>9.5692416045224071</v>
      </c>
      <c r="G17" s="33">
        <v>1.4121728040866948</v>
      </c>
      <c r="H17" s="33">
        <v>0.15796083747792833</v>
      </c>
      <c r="I17" s="33">
        <v>5.1735753226538179</v>
      </c>
      <c r="J17" s="34">
        <v>34363.216019575069</v>
      </c>
      <c r="K17" s="34">
        <v>17459622.5</v>
      </c>
      <c r="L17" s="34">
        <v>19041.11970032805</v>
      </c>
      <c r="M17" s="34">
        <v>8587284</v>
      </c>
      <c r="N17" s="35">
        <v>2.6596489420648694E-2</v>
      </c>
      <c r="O17" s="35">
        <v>2.9964153990605112E-2</v>
      </c>
      <c r="P17" s="36">
        <v>257310.70013705944</v>
      </c>
      <c r="Q17" s="37">
        <v>58136779.588967212</v>
      </c>
      <c r="R17" s="38">
        <v>0</v>
      </c>
      <c r="S17" s="37">
        <v>0</v>
      </c>
      <c r="T17" s="39">
        <v>0</v>
      </c>
      <c r="U17" s="40">
        <v>0</v>
      </c>
      <c r="V17" s="41">
        <v>0</v>
      </c>
      <c r="W17" s="36">
        <v>0</v>
      </c>
      <c r="X17" s="42">
        <v>0</v>
      </c>
      <c r="Y17" s="43">
        <v>0.39612405747340851</v>
      </c>
      <c r="Z17" s="44">
        <v>0</v>
      </c>
      <c r="AA17" s="38">
        <v>0</v>
      </c>
      <c r="AB17" s="45">
        <v>0</v>
      </c>
      <c r="AC17" s="40">
        <v>0</v>
      </c>
      <c r="AD17" s="48">
        <v>30</v>
      </c>
      <c r="AE17" s="48">
        <v>16</v>
      </c>
    </row>
    <row r="18" spans="1:31" x14ac:dyDescent="0.25">
      <c r="A18" t="s">
        <v>269</v>
      </c>
      <c r="B18" s="48" t="s">
        <v>79</v>
      </c>
      <c r="C18" s="48" t="s">
        <v>268</v>
      </c>
      <c r="D18">
        <v>1</v>
      </c>
      <c r="E18" s="33">
        <v>22.79012227492073</v>
      </c>
      <c r="F18" s="33">
        <v>8.7326603854603029</v>
      </c>
      <c r="G18" s="33">
        <v>2.6097570807706902</v>
      </c>
      <c r="H18" s="33">
        <v>9.087454620603912E-3</v>
      </c>
      <c r="I18" s="33">
        <v>5.6305331299661869</v>
      </c>
      <c r="J18" s="34">
        <v>38290.093268470177</v>
      </c>
      <c r="K18" s="34">
        <v>17459622.5</v>
      </c>
      <c r="L18" s="34">
        <v>21900.779555860892</v>
      </c>
      <c r="M18" s="34">
        <v>8587284</v>
      </c>
      <c r="N18" s="35">
        <v>4.9980227665664276E-2</v>
      </c>
      <c r="O18" s="35">
        <v>5.8123318617871948E-2</v>
      </c>
      <c r="P18" s="36">
        <v>499121.44399415387</v>
      </c>
      <c r="Q18" s="37">
        <v>112771499.05603912</v>
      </c>
      <c r="R18" s="38">
        <v>0</v>
      </c>
      <c r="S18" s="37">
        <v>0</v>
      </c>
      <c r="T18" s="39">
        <v>0</v>
      </c>
      <c r="U18" s="40">
        <v>0</v>
      </c>
      <c r="V18" s="41">
        <v>0</v>
      </c>
      <c r="W18" s="36">
        <v>0</v>
      </c>
      <c r="X18" s="42">
        <v>0</v>
      </c>
      <c r="Y18" s="43">
        <v>0.54132533219326995</v>
      </c>
      <c r="Z18" s="44">
        <v>0</v>
      </c>
      <c r="AA18" s="38">
        <v>0</v>
      </c>
      <c r="AB18" s="45">
        <v>0</v>
      </c>
      <c r="AC18" s="40">
        <v>0</v>
      </c>
      <c r="AD18" s="48">
        <v>31</v>
      </c>
      <c r="AE18" s="48">
        <v>17</v>
      </c>
    </row>
    <row r="19" spans="1:31" x14ac:dyDescent="0.25">
      <c r="A19" t="s">
        <v>269</v>
      </c>
      <c r="B19" s="48" t="s">
        <v>143</v>
      </c>
      <c r="C19" s="48" t="s">
        <v>143</v>
      </c>
      <c r="D19">
        <v>1</v>
      </c>
      <c r="E19" s="33">
        <v>0.20092202310550986</v>
      </c>
      <c r="F19" s="33">
        <v>6.3521972966076781E-3</v>
      </c>
      <c r="G19" s="33">
        <v>31.630318411679387</v>
      </c>
      <c r="H19" s="33">
        <v>1.8599296648051753E-200</v>
      </c>
      <c r="I19" s="33">
        <v>6.1583725366502513</v>
      </c>
      <c r="J19" s="34">
        <v>17515617</v>
      </c>
      <c r="K19" s="34">
        <v>17459622.5</v>
      </c>
      <c r="L19" s="34">
        <v>8610668</v>
      </c>
      <c r="M19" s="34">
        <v>8587284</v>
      </c>
      <c r="N19" s="35">
        <v>0.2015663971876403</v>
      </c>
      <c r="O19" s="35">
        <v>0.20146915309309371</v>
      </c>
      <c r="P19" s="36">
        <v>1730072.8348498743</v>
      </c>
      <c r="Q19" s="37">
        <v>390892656.3059805</v>
      </c>
      <c r="R19" s="38">
        <v>0</v>
      </c>
      <c r="S19" s="37">
        <v>0</v>
      </c>
      <c r="T19" s="39">
        <v>0</v>
      </c>
      <c r="U19" s="40">
        <v>0</v>
      </c>
      <c r="V19" s="41">
        <v>0</v>
      </c>
      <c r="W19" s="36">
        <v>0</v>
      </c>
      <c r="X19" s="42">
        <v>0</v>
      </c>
      <c r="Y19" s="43">
        <v>0.20092202310550986</v>
      </c>
      <c r="Z19" s="44">
        <v>0</v>
      </c>
      <c r="AA19" s="38">
        <v>0</v>
      </c>
      <c r="AB19" s="45">
        <v>0</v>
      </c>
      <c r="AC19" s="40">
        <v>0</v>
      </c>
      <c r="AD19" s="48">
        <v>33</v>
      </c>
      <c r="AE19" s="48">
        <v>18</v>
      </c>
    </row>
    <row r="20" spans="1:31" x14ac:dyDescent="0.25">
      <c r="A20" t="s">
        <v>269</v>
      </c>
      <c r="B20" s="48" t="s">
        <v>144</v>
      </c>
      <c r="C20" s="48" t="s">
        <v>144</v>
      </c>
      <c r="D20">
        <v>1</v>
      </c>
      <c r="E20" s="33">
        <v>0.41466581029742999</v>
      </c>
      <c r="F20" s="33">
        <v>6.2977262369758253E-3</v>
      </c>
      <c r="G20" s="33">
        <v>65.843733864264152</v>
      </c>
      <c r="H20" s="33">
        <v>0</v>
      </c>
      <c r="I20" s="33">
        <v>5.5991995074566105</v>
      </c>
      <c r="J20" s="34">
        <v>16751023.5</v>
      </c>
      <c r="K20" s="34">
        <v>17459622.5</v>
      </c>
      <c r="L20" s="34">
        <v>8928333</v>
      </c>
      <c r="M20" s="34">
        <v>8587284</v>
      </c>
      <c r="N20" s="35">
        <v>0.39783659314162101</v>
      </c>
      <c r="O20" s="35">
        <v>0.43113450516487917</v>
      </c>
      <c r="P20" s="36">
        <v>3702274.4380502841</v>
      </c>
      <c r="Q20" s="37">
        <v>836491886.53308117</v>
      </c>
      <c r="R20" s="38">
        <v>0</v>
      </c>
      <c r="S20" s="37">
        <v>0</v>
      </c>
      <c r="T20" s="39">
        <v>0</v>
      </c>
      <c r="U20" s="40">
        <v>0</v>
      </c>
      <c r="V20" s="41">
        <v>0</v>
      </c>
      <c r="W20" s="36">
        <v>0</v>
      </c>
      <c r="X20" s="42">
        <v>0</v>
      </c>
      <c r="Y20" s="43">
        <v>0.41466581029742999</v>
      </c>
      <c r="Z20" s="44">
        <v>0</v>
      </c>
      <c r="AA20" s="38">
        <v>0</v>
      </c>
      <c r="AB20" s="45">
        <v>0</v>
      </c>
      <c r="AC20" s="40">
        <v>0</v>
      </c>
      <c r="AD20" s="48">
        <v>34</v>
      </c>
      <c r="AE20" s="48">
        <v>19</v>
      </c>
    </row>
    <row r="21" spans="1:31" x14ac:dyDescent="0.25">
      <c r="A21" t="s">
        <v>269</v>
      </c>
      <c r="B21" s="48" t="s">
        <v>83</v>
      </c>
      <c r="C21" s="48" t="s">
        <v>83</v>
      </c>
      <c r="D21">
        <v>2</v>
      </c>
      <c r="E21" s="33">
        <v>117.47251570498545</v>
      </c>
      <c r="F21" s="33">
        <v>34.320958262769963</v>
      </c>
      <c r="G21" s="33">
        <v>3.4227632808380837</v>
      </c>
      <c r="H21" s="33">
        <v>6.2481623546117252E-4</v>
      </c>
      <c r="I21" s="33">
        <v>3.3981454244707106</v>
      </c>
      <c r="J21" s="34">
        <v>105840</v>
      </c>
      <c r="K21" s="34">
        <v>17459622.5</v>
      </c>
      <c r="L21" s="34">
        <v>52710</v>
      </c>
      <c r="M21" s="34">
        <v>8587284</v>
      </c>
      <c r="N21" s="35">
        <v>0.71211683197707509</v>
      </c>
      <c r="O21" s="35">
        <v>0.72106341222786896</v>
      </c>
      <c r="P21" s="36">
        <v>6191976.3028097833</v>
      </c>
      <c r="Q21" s="37">
        <v>1399015125.8568425</v>
      </c>
      <c r="R21" s="38">
        <v>0</v>
      </c>
      <c r="S21" s="37">
        <v>0</v>
      </c>
      <c r="T21" s="39">
        <v>0</v>
      </c>
      <c r="U21" s="40">
        <v>0</v>
      </c>
      <c r="V21" s="41">
        <v>0</v>
      </c>
      <c r="W21" s="36">
        <v>0</v>
      </c>
      <c r="X21" s="42">
        <v>0</v>
      </c>
      <c r="Y21" s="43">
        <v>117.47251570498545</v>
      </c>
      <c r="Z21" s="44">
        <v>0</v>
      </c>
      <c r="AA21" s="38">
        <v>0</v>
      </c>
      <c r="AB21" s="45">
        <v>0</v>
      </c>
      <c r="AC21" s="40">
        <v>0</v>
      </c>
      <c r="AD21" s="48">
        <v>35</v>
      </c>
      <c r="AE21" s="48">
        <v>20</v>
      </c>
    </row>
    <row r="22" spans="1:31" x14ac:dyDescent="0.25">
      <c r="A22" t="s">
        <v>269</v>
      </c>
      <c r="B22" s="48" t="s">
        <v>80</v>
      </c>
      <c r="C22" s="48" t="s">
        <v>80</v>
      </c>
      <c r="D22">
        <v>1</v>
      </c>
      <c r="E22" s="33">
        <v>1.7614733584129596E-3</v>
      </c>
      <c r="F22" s="33">
        <v>8.1395766586972844E-5</v>
      </c>
      <c r="G22" s="33">
        <v>21.640847334864688</v>
      </c>
      <c r="H22" s="33">
        <v>2.1941666989367479E-99</v>
      </c>
      <c r="I22" s="33">
        <v>6.8160665148426132</v>
      </c>
      <c r="J22" s="34">
        <v>1527488256</v>
      </c>
      <c r="K22" s="34">
        <v>17459623.5</v>
      </c>
      <c r="L22" s="34">
        <v>763744128</v>
      </c>
      <c r="M22" s="34">
        <v>8587285</v>
      </c>
      <c r="N22" s="35">
        <v>0.15410583557157886</v>
      </c>
      <c r="O22" s="35">
        <v>0.15666359438592492</v>
      </c>
      <c r="P22" s="36">
        <v>1345314.9341163372</v>
      </c>
      <c r="Q22" s="37">
        <v>303960456.2142452</v>
      </c>
      <c r="R22" s="38">
        <v>0</v>
      </c>
      <c r="S22" s="37">
        <v>0</v>
      </c>
      <c r="T22" s="39">
        <v>0</v>
      </c>
      <c r="U22" s="40">
        <v>0</v>
      </c>
      <c r="V22" s="41">
        <v>0</v>
      </c>
      <c r="W22" s="36">
        <v>0</v>
      </c>
      <c r="X22" s="42">
        <v>0</v>
      </c>
      <c r="Y22" s="43">
        <v>1.7614733584129594E-3</v>
      </c>
      <c r="Z22" s="44">
        <v>0</v>
      </c>
      <c r="AA22" s="38">
        <v>0</v>
      </c>
      <c r="AB22" s="45">
        <v>0</v>
      </c>
      <c r="AC22" s="40">
        <v>0</v>
      </c>
      <c r="AD22" s="48">
        <v>32</v>
      </c>
      <c r="AE22" s="48">
        <v>21</v>
      </c>
    </row>
    <row r="23" spans="1:31" x14ac:dyDescent="0.25">
      <c r="A23" t="s">
        <v>269</v>
      </c>
      <c r="B23" t="s">
        <v>84</v>
      </c>
      <c r="C23" t="s">
        <v>84</v>
      </c>
      <c r="D23">
        <v>1</v>
      </c>
      <c r="E23" s="33">
        <v>-2868.4633832621585</v>
      </c>
      <c r="F23" s="33">
        <v>734.31997530323747</v>
      </c>
      <c r="G23" s="33">
        <v>-3.9062853793097845</v>
      </c>
      <c r="H23" s="33">
        <v>9.4952988307959351E-5</v>
      </c>
      <c r="I23" s="33">
        <v>0</v>
      </c>
      <c r="J23" s="34">
        <v>5040</v>
      </c>
      <c r="K23" s="34">
        <v>17459622.5</v>
      </c>
      <c r="L23" s="34">
        <v>2520</v>
      </c>
      <c r="M23" s="34">
        <v>8587284</v>
      </c>
      <c r="N23" s="35">
        <v>-0.82802795144289509</v>
      </c>
      <c r="O23" s="35">
        <v>-0.84177112644936858</v>
      </c>
      <c r="P23" s="36">
        <v>-7228527.7258206392</v>
      </c>
      <c r="Q23" s="37">
        <v>-1633213554.3719151</v>
      </c>
      <c r="R23" s="38">
        <v>0</v>
      </c>
      <c r="S23" s="37">
        <v>0</v>
      </c>
      <c r="T23" s="39">
        <v>0</v>
      </c>
      <c r="U23" s="40">
        <v>0</v>
      </c>
      <c r="V23" s="41">
        <v>0</v>
      </c>
      <c r="W23" s="36">
        <v>0</v>
      </c>
      <c r="X23" s="42">
        <v>0</v>
      </c>
      <c r="Y23" s="43">
        <v>0</v>
      </c>
      <c r="Z23" s="44">
        <v>0</v>
      </c>
      <c r="AA23" s="38">
        <v>0</v>
      </c>
      <c r="AB23" s="45">
        <v>0</v>
      </c>
      <c r="AC23" s="40">
        <v>0</v>
      </c>
      <c r="AD23">
        <v>4</v>
      </c>
      <c r="AE23">
        <v>22</v>
      </c>
    </row>
    <row r="24" spans="1:31" x14ac:dyDescent="0.25">
      <c r="A24" t="s">
        <v>269</v>
      </c>
      <c r="B24" t="s">
        <v>85</v>
      </c>
      <c r="C24" t="s">
        <v>85</v>
      </c>
      <c r="E24" s="33">
        <v>-0.54489223757226624</v>
      </c>
      <c r="F24" s="33">
        <v>2.9890927794382662</v>
      </c>
      <c r="G24" s="33">
        <v>-0.18229351772569155</v>
      </c>
      <c r="H24" s="33">
        <v>0.85535971848677606</v>
      </c>
      <c r="I24" s="33">
        <v>1.646748500278173</v>
      </c>
      <c r="J24" s="34">
        <v>63000</v>
      </c>
      <c r="K24" s="34">
        <v>17459622.5</v>
      </c>
      <c r="L24" s="34">
        <v>18900</v>
      </c>
      <c r="M24" s="34">
        <v>8587284</v>
      </c>
      <c r="N24" s="35">
        <v>-1.9661485216563401E-3</v>
      </c>
      <c r="O24" s="35">
        <v>-1.1992689760948667E-3</v>
      </c>
      <c r="P24" s="36">
        <v>-10298.463290115831</v>
      </c>
      <c r="Q24" s="37">
        <v>-2326834.7957687709</v>
      </c>
      <c r="R24" s="38">
        <v>0</v>
      </c>
      <c r="S24" s="37">
        <v>0</v>
      </c>
      <c r="T24" s="39">
        <v>0</v>
      </c>
      <c r="U24" s="40">
        <v>0</v>
      </c>
      <c r="V24" s="41">
        <v>0</v>
      </c>
      <c r="W24" s="36">
        <v>0</v>
      </c>
      <c r="X24" s="42">
        <v>0</v>
      </c>
      <c r="Y24" s="43">
        <v>-0.54489223757226624</v>
      </c>
      <c r="Z24" s="44">
        <v>0</v>
      </c>
      <c r="AA24" s="38">
        <v>0</v>
      </c>
      <c r="AB24" s="45">
        <v>0</v>
      </c>
      <c r="AC24" s="40">
        <v>0</v>
      </c>
      <c r="AD24">
        <v>16</v>
      </c>
      <c r="AE24">
        <v>23</v>
      </c>
    </row>
    <row r="25" spans="1:31" x14ac:dyDescent="0.25">
      <c r="A25" t="s">
        <v>269</v>
      </c>
      <c r="B25" t="s">
        <v>86</v>
      </c>
      <c r="C25" t="s">
        <v>86</v>
      </c>
      <c r="D25">
        <v>1</v>
      </c>
      <c r="E25" s="33">
        <v>-79.672868723623907</v>
      </c>
      <c r="F25" s="33">
        <v>69.928437164221648</v>
      </c>
      <c r="G25" s="33">
        <v>-1.1393486248880151</v>
      </c>
      <c r="H25" s="33">
        <v>0.2546119324559466</v>
      </c>
      <c r="I25" s="33">
        <v>1.4368112660298331</v>
      </c>
      <c r="J25" s="34">
        <v>420</v>
      </c>
      <c r="K25" s="34">
        <v>17459622.5</v>
      </c>
      <c r="L25" s="34">
        <v>210</v>
      </c>
      <c r="M25" s="34">
        <v>8587284</v>
      </c>
      <c r="N25" s="35">
        <v>-1.9165709260851452E-3</v>
      </c>
      <c r="O25" s="35">
        <v>-1.9483811682437682E-3</v>
      </c>
      <c r="P25" s="36">
        <v>-16731.302431961019</v>
      </c>
      <c r="Q25" s="37">
        <v>-3780270.4714772729</v>
      </c>
      <c r="R25" s="38">
        <v>0</v>
      </c>
      <c r="S25" s="37">
        <v>0</v>
      </c>
      <c r="T25" s="39">
        <v>0</v>
      </c>
      <c r="U25" s="40">
        <v>0</v>
      </c>
      <c r="V25" s="41">
        <v>0</v>
      </c>
      <c r="W25" s="36">
        <v>0</v>
      </c>
      <c r="X25" s="42">
        <v>0</v>
      </c>
      <c r="Y25" s="43">
        <v>0</v>
      </c>
      <c r="Z25" s="44">
        <v>0</v>
      </c>
      <c r="AA25" s="38">
        <v>0</v>
      </c>
      <c r="AB25" s="45">
        <v>0</v>
      </c>
      <c r="AC25" s="40">
        <v>0</v>
      </c>
      <c r="AD25">
        <v>5</v>
      </c>
      <c r="AE25">
        <v>24</v>
      </c>
    </row>
    <row r="26" spans="1:31" x14ac:dyDescent="0.25">
      <c r="A26" t="s">
        <v>269</v>
      </c>
      <c r="B26" t="s">
        <v>87</v>
      </c>
      <c r="C26" t="s">
        <v>87</v>
      </c>
      <c r="D26">
        <v>0</v>
      </c>
      <c r="E26" s="33">
        <v>-85.163408113023905</v>
      </c>
      <c r="F26" s="33"/>
      <c r="G26" s="33"/>
      <c r="H26" s="33">
        <v>1</v>
      </c>
      <c r="I26" s="33"/>
      <c r="J26" s="34">
        <v>420</v>
      </c>
      <c r="K26" s="34">
        <v>17459622.5</v>
      </c>
      <c r="L26" s="34">
        <v>210</v>
      </c>
      <c r="M26" s="34">
        <v>8587284</v>
      </c>
      <c r="N26" s="35">
        <v>-2.0486486123895316E-3</v>
      </c>
      <c r="O26" s="35">
        <v>-2.0826510109290693E-3</v>
      </c>
      <c r="P26" s="36">
        <v>-17884.315703735021</v>
      </c>
      <c r="Q26" s="37">
        <v>-4040782.2901018905</v>
      </c>
      <c r="R26" s="38">
        <v>0</v>
      </c>
      <c r="S26" s="37">
        <v>0</v>
      </c>
      <c r="T26" s="39">
        <v>0</v>
      </c>
      <c r="U26" s="40">
        <v>0</v>
      </c>
      <c r="V26" s="41">
        <v>0</v>
      </c>
      <c r="W26" s="36">
        <v>0</v>
      </c>
      <c r="X26" s="42">
        <v>0</v>
      </c>
      <c r="Y26" s="43">
        <v>0</v>
      </c>
      <c r="Z26" s="44">
        <v>0</v>
      </c>
      <c r="AA26" s="38">
        <v>0</v>
      </c>
      <c r="AB26" s="45">
        <v>0</v>
      </c>
      <c r="AC26" s="40">
        <v>0</v>
      </c>
      <c r="AD26">
        <v>8</v>
      </c>
      <c r="AE26">
        <v>25</v>
      </c>
    </row>
    <row r="27" spans="1:31" x14ac:dyDescent="0.25">
      <c r="A27" t="s">
        <v>269</v>
      </c>
      <c r="B27" t="s">
        <v>88</v>
      </c>
      <c r="C27" t="s">
        <v>88</v>
      </c>
      <c r="E27" s="33">
        <v>314.04462891884322</v>
      </c>
      <c r="F27" s="33">
        <v>77.84072062611483</v>
      </c>
      <c r="G27" s="33">
        <v>4.0344517161816231</v>
      </c>
      <c r="H27" s="33">
        <v>5.4738439528856531E-5</v>
      </c>
      <c r="I27" s="33">
        <v>1.7803515860468444</v>
      </c>
      <c r="J27" s="34">
        <v>420</v>
      </c>
      <c r="K27" s="34">
        <v>17459622.5</v>
      </c>
      <c r="L27" s="34">
        <v>210</v>
      </c>
      <c r="M27" s="34">
        <v>8587284</v>
      </c>
      <c r="N27" s="35">
        <v>7.5545014874126952E-3</v>
      </c>
      <c r="O27" s="35">
        <v>7.6798871532555669E-3</v>
      </c>
      <c r="P27" s="36">
        <v>65949.372072957078</v>
      </c>
      <c r="Q27" s="37">
        <v>14900601.126163922</v>
      </c>
      <c r="R27" s="38">
        <v>0</v>
      </c>
      <c r="S27" s="37">
        <v>0</v>
      </c>
      <c r="T27" s="39">
        <v>0</v>
      </c>
      <c r="U27" s="40">
        <v>0</v>
      </c>
      <c r="V27" s="41">
        <v>0</v>
      </c>
      <c r="W27" s="36">
        <v>0</v>
      </c>
      <c r="X27" s="42">
        <v>0</v>
      </c>
      <c r="Y27" s="43">
        <v>0</v>
      </c>
      <c r="Z27" s="44">
        <v>0</v>
      </c>
      <c r="AA27" s="38">
        <v>0</v>
      </c>
      <c r="AB27" s="45">
        <v>0</v>
      </c>
      <c r="AC27" s="40">
        <v>0</v>
      </c>
      <c r="AD27">
        <v>9</v>
      </c>
      <c r="AE27">
        <v>26</v>
      </c>
    </row>
    <row r="28" spans="1:31" x14ac:dyDescent="0.25">
      <c r="A28" t="s">
        <v>269</v>
      </c>
      <c r="B28" t="s">
        <v>89</v>
      </c>
      <c r="C28" t="s">
        <v>89</v>
      </c>
      <c r="E28" s="33">
        <v>217.62521836647721</v>
      </c>
      <c r="F28" s="33">
        <v>74.156104315498126</v>
      </c>
      <c r="G28" s="33">
        <v>2.9346905473969862</v>
      </c>
      <c r="H28" s="33">
        <v>3.3538804008972113E-3</v>
      </c>
      <c r="I28" s="33">
        <v>1.61579363681341</v>
      </c>
      <c r="J28" s="34">
        <v>420</v>
      </c>
      <c r="K28" s="34">
        <v>17459622.5</v>
      </c>
      <c r="L28" s="34">
        <v>210</v>
      </c>
      <c r="M28" s="34">
        <v>8587284</v>
      </c>
      <c r="N28" s="35">
        <v>5.235084075495929E-3</v>
      </c>
      <c r="O28" s="35">
        <v>5.3219732638352486E-3</v>
      </c>
      <c r="P28" s="36">
        <v>45701.295856960212</v>
      </c>
      <c r="Q28" s="37">
        <v>10325750.78592159</v>
      </c>
      <c r="R28" s="38">
        <v>0</v>
      </c>
      <c r="S28" s="37">
        <v>0</v>
      </c>
      <c r="T28" s="39">
        <v>0</v>
      </c>
      <c r="U28" s="40">
        <v>0</v>
      </c>
      <c r="V28" s="41">
        <v>0</v>
      </c>
      <c r="W28" s="36">
        <v>0</v>
      </c>
      <c r="X28" s="42">
        <v>0</v>
      </c>
      <c r="Y28" s="43">
        <v>0</v>
      </c>
      <c r="Z28" s="44">
        <v>0</v>
      </c>
      <c r="AA28" s="38">
        <v>0</v>
      </c>
      <c r="AB28" s="45">
        <v>0</v>
      </c>
      <c r="AC28" s="40">
        <v>0</v>
      </c>
      <c r="AD28">
        <v>10</v>
      </c>
      <c r="AE28">
        <v>27</v>
      </c>
    </row>
    <row r="29" spans="1:31" x14ac:dyDescent="0.25">
      <c r="A29" t="s">
        <v>269</v>
      </c>
      <c r="B29" t="s">
        <v>90</v>
      </c>
      <c r="C29" t="s">
        <v>90</v>
      </c>
      <c r="E29" s="33">
        <v>-22.414077480269501</v>
      </c>
      <c r="F29" s="33">
        <v>72.424755009756936</v>
      </c>
      <c r="G29" s="33">
        <v>-0.30948088781591204</v>
      </c>
      <c r="H29" s="33">
        <v>0.75696854461867047</v>
      </c>
      <c r="I29" s="33">
        <v>1.5412253714227</v>
      </c>
      <c r="J29" s="34">
        <v>420</v>
      </c>
      <c r="K29" s="34">
        <v>17459622.5</v>
      </c>
      <c r="L29" s="34">
        <v>210</v>
      </c>
      <c r="M29" s="34">
        <v>8587284</v>
      </c>
      <c r="N29" s="35">
        <v>-5.3918190623612804E-4</v>
      </c>
      <c r="O29" s="35">
        <v>-5.48130965606424E-4</v>
      </c>
      <c r="P29" s="36">
        <v>-4706.9562708565954</v>
      </c>
      <c r="Q29" s="37">
        <v>-1063489.6998373391</v>
      </c>
      <c r="R29" s="38">
        <v>0</v>
      </c>
      <c r="S29" s="37">
        <v>0</v>
      </c>
      <c r="T29" s="39">
        <v>0</v>
      </c>
      <c r="U29" s="40">
        <v>0</v>
      </c>
      <c r="V29" s="41">
        <v>0</v>
      </c>
      <c r="W29" s="36">
        <v>0</v>
      </c>
      <c r="X29" s="42">
        <v>0</v>
      </c>
      <c r="Y29" s="43">
        <v>0</v>
      </c>
      <c r="Z29" s="44">
        <v>0</v>
      </c>
      <c r="AA29" s="38">
        <v>0</v>
      </c>
      <c r="AB29" s="45">
        <v>0</v>
      </c>
      <c r="AC29" s="40">
        <v>0</v>
      </c>
      <c r="AD29">
        <v>11</v>
      </c>
      <c r="AE29">
        <v>28</v>
      </c>
    </row>
    <row r="30" spans="1:31" x14ac:dyDescent="0.25">
      <c r="A30" t="s">
        <v>269</v>
      </c>
      <c r="B30" t="s">
        <v>91</v>
      </c>
      <c r="C30" t="s">
        <v>91</v>
      </c>
      <c r="E30" s="33">
        <v>100.60456343661517</v>
      </c>
      <c r="F30" s="33">
        <v>71.371158967503533</v>
      </c>
      <c r="G30" s="33">
        <v>1.4095968860814223</v>
      </c>
      <c r="H30" s="33">
        <v>0.15872045997857537</v>
      </c>
      <c r="I30" s="33">
        <v>1.4967097176233826</v>
      </c>
      <c r="J30" s="34">
        <v>420</v>
      </c>
      <c r="K30" s="34">
        <v>17459622.5</v>
      </c>
      <c r="L30" s="34">
        <v>210</v>
      </c>
      <c r="M30" s="34">
        <v>8587284</v>
      </c>
      <c r="N30" s="35">
        <v>2.420093369337073E-3</v>
      </c>
      <c r="O30" s="35">
        <v>2.4602608137438082E-3</v>
      </c>
      <c r="P30" s="36">
        <v>21126.958321689184</v>
      </c>
      <c r="Q30" s="37">
        <v>4773424.9632024541</v>
      </c>
      <c r="R30" s="38">
        <v>0</v>
      </c>
      <c r="S30" s="37">
        <v>0</v>
      </c>
      <c r="T30" s="39">
        <v>0</v>
      </c>
      <c r="U30" s="40">
        <v>0</v>
      </c>
      <c r="V30" s="41">
        <v>0</v>
      </c>
      <c r="W30" s="36">
        <v>0</v>
      </c>
      <c r="X30" s="42">
        <v>0</v>
      </c>
      <c r="Y30" s="43">
        <v>0</v>
      </c>
      <c r="Z30" s="44">
        <v>0</v>
      </c>
      <c r="AA30" s="38">
        <v>0</v>
      </c>
      <c r="AB30" s="45">
        <v>0</v>
      </c>
      <c r="AC30" s="40">
        <v>0</v>
      </c>
      <c r="AD30">
        <v>12</v>
      </c>
      <c r="AE30">
        <v>29</v>
      </c>
    </row>
    <row r="31" spans="1:31" x14ac:dyDescent="0.25">
      <c r="A31" t="s">
        <v>269</v>
      </c>
      <c r="B31" t="s">
        <v>92</v>
      </c>
      <c r="C31" t="s">
        <v>92</v>
      </c>
      <c r="E31" s="33">
        <v>-186.41631695768001</v>
      </c>
      <c r="F31" s="33">
        <v>74.682639498902532</v>
      </c>
      <c r="G31" s="33">
        <v>-2.4961131289477176</v>
      </c>
      <c r="H31" s="33">
        <v>1.2587967299755599E-2</v>
      </c>
      <c r="I31" s="33">
        <v>1.6388205366774213</v>
      </c>
      <c r="J31" s="34">
        <v>420</v>
      </c>
      <c r="K31" s="34">
        <v>17459622.5</v>
      </c>
      <c r="L31" s="34">
        <v>210</v>
      </c>
      <c r="M31" s="34">
        <v>8587284</v>
      </c>
      <c r="N31" s="35">
        <v>-4.4843382565817559E-3</v>
      </c>
      <c r="O31" s="35">
        <v>-4.558766958343616E-3</v>
      </c>
      <c r="P31" s="36">
        <v>-39147.426561112799</v>
      </c>
      <c r="Q31" s="37">
        <v>-8844969.5572178252</v>
      </c>
      <c r="R31" s="38">
        <v>0</v>
      </c>
      <c r="S31" s="37">
        <v>0</v>
      </c>
      <c r="T31" s="39">
        <v>0</v>
      </c>
      <c r="U31" s="40">
        <v>0</v>
      </c>
      <c r="V31" s="41">
        <v>0</v>
      </c>
      <c r="W31" s="36">
        <v>0</v>
      </c>
      <c r="X31" s="42">
        <v>0</v>
      </c>
      <c r="Y31" s="43">
        <v>0</v>
      </c>
      <c r="Z31" s="44">
        <v>0</v>
      </c>
      <c r="AA31" s="38">
        <v>0</v>
      </c>
      <c r="AB31" s="45">
        <v>0</v>
      </c>
      <c r="AC31" s="40">
        <v>0</v>
      </c>
      <c r="AD31">
        <v>13</v>
      </c>
      <c r="AE31">
        <v>30</v>
      </c>
    </row>
    <row r="32" spans="1:31" x14ac:dyDescent="0.25">
      <c r="A32" t="s">
        <v>269</v>
      </c>
      <c r="B32" t="s">
        <v>93</v>
      </c>
      <c r="C32" t="s">
        <v>93</v>
      </c>
      <c r="E32" s="33">
        <v>656.71767474096316</v>
      </c>
      <c r="F32" s="33">
        <v>76.131592622617035</v>
      </c>
      <c r="G32" s="33">
        <v>8.6260861242756484</v>
      </c>
      <c r="H32" s="33">
        <v>8.3943469908188657E-18</v>
      </c>
      <c r="I32" s="33">
        <v>1.7030284775984319</v>
      </c>
      <c r="J32" s="34">
        <v>420</v>
      </c>
      <c r="K32" s="34">
        <v>17459622.5</v>
      </c>
      <c r="L32" s="34">
        <v>210</v>
      </c>
      <c r="M32" s="34">
        <v>8587284</v>
      </c>
      <c r="N32" s="35">
        <v>1.5797673941186557E-2</v>
      </c>
      <c r="O32" s="35">
        <v>1.605987547350271E-2</v>
      </c>
      <c r="P32" s="36">
        <v>137910.71169560225</v>
      </c>
      <c r="Q32" s="37">
        <v>31159546.200504374</v>
      </c>
      <c r="R32" s="38">
        <v>0</v>
      </c>
      <c r="S32" s="37">
        <v>0</v>
      </c>
      <c r="T32" s="39">
        <v>0</v>
      </c>
      <c r="U32" s="40">
        <v>0</v>
      </c>
      <c r="V32" s="41">
        <v>0</v>
      </c>
      <c r="W32" s="36">
        <v>0</v>
      </c>
      <c r="X32" s="42">
        <v>0</v>
      </c>
      <c r="Y32" s="43">
        <v>0</v>
      </c>
      <c r="Z32" s="44">
        <v>0</v>
      </c>
      <c r="AA32" s="38">
        <v>0</v>
      </c>
      <c r="AB32" s="45">
        <v>0</v>
      </c>
      <c r="AC32" s="40">
        <v>0</v>
      </c>
      <c r="AD32">
        <v>14</v>
      </c>
      <c r="AE32">
        <v>31</v>
      </c>
    </row>
    <row r="33" spans="1:31" x14ac:dyDescent="0.25">
      <c r="A33" t="s">
        <v>269</v>
      </c>
      <c r="B33" t="s">
        <v>94</v>
      </c>
      <c r="C33" t="s">
        <v>94</v>
      </c>
      <c r="E33" s="33">
        <v>24.903580643353703</v>
      </c>
      <c r="F33" s="33">
        <v>70.690719344457932</v>
      </c>
      <c r="G33" s="33">
        <v>0.35228925203045219</v>
      </c>
      <c r="H33" s="33">
        <v>0.72463608046296235</v>
      </c>
      <c r="I33" s="33">
        <v>1.4683070436988654</v>
      </c>
      <c r="J33" s="34">
        <v>420</v>
      </c>
      <c r="K33" s="34">
        <v>17459622.5</v>
      </c>
      <c r="L33" s="34">
        <v>210</v>
      </c>
      <c r="M33" s="34">
        <v>8587284</v>
      </c>
      <c r="N33" s="35">
        <v>5.9906815684065073E-4</v>
      </c>
      <c r="O33" s="35">
        <v>6.0901117688715988E-4</v>
      </c>
      <c r="P33" s="36">
        <v>5229.7519351042774</v>
      </c>
      <c r="Q33" s="37">
        <v>1181610.1522174603</v>
      </c>
      <c r="R33" s="38">
        <v>0</v>
      </c>
      <c r="S33" s="37">
        <v>0</v>
      </c>
      <c r="T33" s="39">
        <v>0</v>
      </c>
      <c r="U33" s="40">
        <v>0</v>
      </c>
      <c r="V33" s="41">
        <v>0</v>
      </c>
      <c r="W33" s="36">
        <v>0</v>
      </c>
      <c r="X33" s="42">
        <v>0</v>
      </c>
      <c r="Y33" s="43">
        <v>0</v>
      </c>
      <c r="Z33" s="44">
        <v>0</v>
      </c>
      <c r="AA33" s="38">
        <v>0</v>
      </c>
      <c r="AB33" s="45">
        <v>0</v>
      </c>
      <c r="AC33" s="40">
        <v>0</v>
      </c>
      <c r="AD33">
        <v>15</v>
      </c>
      <c r="AE33">
        <v>32</v>
      </c>
    </row>
    <row r="34" spans="1:31" x14ac:dyDescent="0.25">
      <c r="A34" t="s">
        <v>269</v>
      </c>
      <c r="B34" t="s">
        <v>95</v>
      </c>
      <c r="C34" t="s">
        <v>95</v>
      </c>
      <c r="E34" s="33">
        <v>125.02700079050682</v>
      </c>
      <c r="F34" s="33">
        <v>73.602128828317376</v>
      </c>
      <c r="G34" s="33">
        <v>1.6986872904470183</v>
      </c>
      <c r="H34" s="33">
        <v>8.9439851397273076E-2</v>
      </c>
      <c r="I34" s="33">
        <v>1.5917425715126452</v>
      </c>
      <c r="J34" s="34">
        <v>420</v>
      </c>
      <c r="K34" s="34">
        <v>17459622.5</v>
      </c>
      <c r="L34" s="34">
        <v>210</v>
      </c>
      <c r="M34" s="34">
        <v>8587284</v>
      </c>
      <c r="N34" s="35">
        <v>3.0075873823739809E-3</v>
      </c>
      <c r="O34" s="35">
        <v>3.0575057452398723E-3</v>
      </c>
      <c r="P34" s="36">
        <v>26255.670166006432</v>
      </c>
      <c r="Q34" s="37">
        <v>5932206.1173074935</v>
      </c>
      <c r="R34" s="38">
        <v>0</v>
      </c>
      <c r="S34" s="37">
        <v>0</v>
      </c>
      <c r="T34" s="39">
        <v>0</v>
      </c>
      <c r="U34" s="40">
        <v>0</v>
      </c>
      <c r="V34" s="41">
        <v>0</v>
      </c>
      <c r="W34" s="36">
        <v>0</v>
      </c>
      <c r="X34" s="42">
        <v>0</v>
      </c>
      <c r="Y34" s="43">
        <v>0</v>
      </c>
      <c r="Z34" s="44">
        <v>0</v>
      </c>
      <c r="AA34" s="38">
        <v>0</v>
      </c>
      <c r="AB34" s="45">
        <v>0</v>
      </c>
      <c r="AC34" s="40">
        <v>0</v>
      </c>
      <c r="AD34">
        <v>6</v>
      </c>
      <c r="AE34">
        <v>33</v>
      </c>
    </row>
    <row r="35" spans="1:31" x14ac:dyDescent="0.25">
      <c r="A35" t="s">
        <v>269</v>
      </c>
      <c r="B35" t="s">
        <v>96</v>
      </c>
      <c r="C35" t="s">
        <v>96</v>
      </c>
      <c r="E35" s="33">
        <v>197.02655504315854</v>
      </c>
      <c r="F35" s="33">
        <v>69.697146734507157</v>
      </c>
      <c r="G35" s="33">
        <v>2.8268955656632411</v>
      </c>
      <c r="H35" s="33">
        <v>4.7186916446483179E-3</v>
      </c>
      <c r="I35" s="33">
        <v>1.4273223905966961</v>
      </c>
      <c r="J35" s="34">
        <v>420</v>
      </c>
      <c r="K35" s="34">
        <v>17459622.5</v>
      </c>
      <c r="L35" s="34">
        <v>210</v>
      </c>
      <c r="M35" s="34">
        <v>8587284</v>
      </c>
      <c r="N35" s="35">
        <v>4.7395728698101346E-3</v>
      </c>
      <c r="O35" s="35">
        <v>4.8182378222338161E-3</v>
      </c>
      <c r="P35" s="36">
        <v>41375.576559063295</v>
      </c>
      <c r="Q35" s="37">
        <v>9348397.7677547615</v>
      </c>
      <c r="R35" s="38">
        <v>0</v>
      </c>
      <c r="S35" s="37">
        <v>0</v>
      </c>
      <c r="T35" s="39">
        <v>0</v>
      </c>
      <c r="U35" s="40">
        <v>0</v>
      </c>
      <c r="V35" s="41">
        <v>0</v>
      </c>
      <c r="W35" s="36">
        <v>0</v>
      </c>
      <c r="X35" s="42">
        <v>0</v>
      </c>
      <c r="Y35" s="43">
        <v>0</v>
      </c>
      <c r="Z35" s="44">
        <v>0</v>
      </c>
      <c r="AA35" s="38">
        <v>0</v>
      </c>
      <c r="AB35" s="45">
        <v>0</v>
      </c>
      <c r="AC35" s="40">
        <v>0</v>
      </c>
      <c r="AD35">
        <v>7</v>
      </c>
      <c r="AE35">
        <v>34</v>
      </c>
    </row>
    <row r="36" spans="1:31" x14ac:dyDescent="0.25">
      <c r="E36" s="33"/>
      <c r="F36" s="33"/>
      <c r="G36" s="33"/>
      <c r="H36" s="33"/>
      <c r="I36" s="33"/>
      <c r="J36" s="34"/>
      <c r="K36" s="34"/>
      <c r="L36" s="34"/>
      <c r="M36" s="34"/>
      <c r="N36" s="35"/>
      <c r="O36" s="35"/>
      <c r="P36" s="36"/>
      <c r="Q36" s="37"/>
      <c r="R36" s="38"/>
      <c r="S36" s="37"/>
      <c r="T36" s="39"/>
      <c r="U36" s="40"/>
      <c r="V36" s="41"/>
      <c r="W36" s="36"/>
      <c r="X36" s="42"/>
      <c r="Y36" s="39"/>
      <c r="Z36" s="40"/>
      <c r="AA36" s="38"/>
      <c r="AB36" s="45"/>
      <c r="AC36" s="40"/>
      <c r="AD36" s="49"/>
    </row>
    <row r="37" spans="1:31" x14ac:dyDescent="0.25">
      <c r="E37" s="33"/>
      <c r="F37" s="33"/>
      <c r="G37" s="33"/>
      <c r="H37" s="33"/>
      <c r="I37" s="33"/>
      <c r="J37" s="34"/>
      <c r="K37" s="34"/>
      <c r="L37" s="34"/>
      <c r="M37" s="34"/>
      <c r="N37" s="35"/>
      <c r="O37" s="35"/>
      <c r="P37" s="36"/>
      <c r="Q37" s="37"/>
      <c r="R37" s="38"/>
      <c r="S37" s="37"/>
      <c r="T37" s="39"/>
      <c r="U37" s="40"/>
      <c r="V37" s="41"/>
      <c r="W37" s="36"/>
      <c r="X37" s="42"/>
      <c r="Y37" s="39"/>
      <c r="Z37" s="40"/>
      <c r="AA37" s="38"/>
      <c r="AB37" s="45"/>
      <c r="AC37" s="40"/>
      <c r="AD37" s="49"/>
    </row>
    <row r="38" spans="1:31" x14ac:dyDescent="0.25">
      <c r="E38" s="33"/>
      <c r="F38" s="33"/>
      <c r="G38" s="33"/>
      <c r="H38" s="33"/>
      <c r="I38" s="33"/>
      <c r="J38" s="34"/>
      <c r="K38" s="34"/>
      <c r="L38" s="34"/>
      <c r="M38" s="34"/>
      <c r="N38" s="35"/>
      <c r="O38" s="35"/>
      <c r="P38" s="36"/>
      <c r="Q38" s="37"/>
      <c r="R38" s="38"/>
      <c r="S38" s="37"/>
      <c r="T38" s="39"/>
      <c r="U38" s="40"/>
      <c r="V38" s="41"/>
      <c r="W38" s="36"/>
      <c r="X38" s="42"/>
      <c r="Y38" s="39"/>
      <c r="Z38" s="40"/>
      <c r="AA38" s="38"/>
      <c r="AB38" s="45"/>
      <c r="AC38" s="40"/>
      <c r="AD38" s="49"/>
    </row>
    <row r="39" spans="1:31" x14ac:dyDescent="0.25">
      <c r="E39" s="33"/>
      <c r="F39" s="33"/>
      <c r="G39" s="33"/>
      <c r="H39" s="33"/>
      <c r="I39" s="33"/>
      <c r="J39" s="34"/>
      <c r="K39" s="34"/>
      <c r="L39" s="34"/>
      <c r="M39" s="34"/>
      <c r="N39" s="35"/>
      <c r="O39" s="35"/>
      <c r="P39" s="36"/>
      <c r="Q39" s="37"/>
      <c r="R39" s="38"/>
      <c r="S39" s="37"/>
      <c r="T39" s="39"/>
      <c r="U39" s="40"/>
      <c r="V39" s="41"/>
      <c r="W39" s="36"/>
      <c r="X39" s="42"/>
      <c r="Y39" s="39"/>
      <c r="Z39" s="40"/>
      <c r="AA39" s="38"/>
      <c r="AB39" s="45"/>
      <c r="AC39" s="40"/>
      <c r="AD39" s="49"/>
    </row>
  </sheetData>
  <autoFilter ref="A1:AE34" xr:uid="{507219F4-9B28-4019-86CD-E58E9C7B2E88}">
    <sortState xmlns:xlrd2="http://schemas.microsoft.com/office/spreadsheetml/2017/richdata2" ref="A2:AE35">
      <sortCondition ref="AE1:AE34"/>
    </sortState>
  </autoFilter>
  <mergeCells count="1">
    <mergeCell ref="AG1:AH1"/>
  </mergeCells>
  <conditionalFormatting sqref="H2:H35">
    <cfRule type="cellIs" dxfId="35" priority="5" operator="greaterThan">
      <formula>0.05</formula>
    </cfRule>
  </conditionalFormatting>
  <conditionalFormatting sqref="I2:I35">
    <cfRule type="cellIs" dxfId="34" priority="4" operator="greaterThan">
      <formula>5</formula>
    </cfRule>
  </conditionalFormatting>
  <conditionalFormatting sqref="E2:E35">
    <cfRule type="cellIs" dxfId="33" priority="3" operator="lessThan">
      <formula>0</formula>
    </cfRule>
  </conditionalFormatting>
  <conditionalFormatting sqref="AC2:AC39 T2:U39">
    <cfRule type="cellIs" dxfId="32" priority="1" operator="lessThan">
      <formula>0</formula>
    </cfRule>
    <cfRule type="cellIs" dxfId="31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C775-72EC-46A7-96D8-C3C752F2D511}">
  <sheetPr>
    <tabColor rgb="FF92D050"/>
  </sheetPr>
  <dimension ref="A1:AH38"/>
  <sheetViews>
    <sheetView showGridLines="0" zoomScaleNormal="100" workbookViewId="0">
      <pane xSplit="3" ySplit="1" topLeftCell="AB13" activePane="bottomRight" state="frozen"/>
      <selection pane="topRight" activeCell="C1" sqref="C1"/>
      <selection pane="bottomLeft" activeCell="A2" sqref="A2"/>
      <selection pane="bottomRight" sqref="A1:AE34"/>
    </sheetView>
  </sheetViews>
  <sheetFormatPr defaultRowHeight="12.75" x14ac:dyDescent="0.2"/>
  <cols>
    <col min="1" max="1" width="14.28515625" style="234" bestFit="1" customWidth="1"/>
    <col min="2" max="2" width="32.85546875" style="234" bestFit="1" customWidth="1"/>
    <col min="3" max="3" width="38.140625" style="234" bestFit="1" customWidth="1"/>
    <col min="4" max="4" width="8.140625" style="234" bestFit="1" customWidth="1"/>
    <col min="5" max="5" width="14.5703125" style="234" bestFit="1" customWidth="1"/>
    <col min="6" max="6" width="12" style="234" bestFit="1" customWidth="1"/>
    <col min="7" max="7" width="12.42578125" style="234" bestFit="1" customWidth="1"/>
    <col min="8" max="8" width="11.140625" style="234" bestFit="1" customWidth="1"/>
    <col min="9" max="9" width="24.85546875" style="234" bestFit="1" customWidth="1"/>
    <col min="10" max="10" width="17.7109375" style="234" bestFit="1" customWidth="1"/>
    <col min="11" max="11" width="21.140625" style="234" bestFit="1" customWidth="1"/>
    <col min="12" max="12" width="27.42578125" style="234" bestFit="1" customWidth="1"/>
    <col min="13" max="13" width="23" style="234" bestFit="1" customWidth="1"/>
    <col min="14" max="15" width="23.42578125" style="234" bestFit="1" customWidth="1"/>
    <col min="16" max="16" width="16.28515625" style="234" bestFit="1" customWidth="1"/>
    <col min="17" max="17" width="27.42578125" style="234" bestFit="1" customWidth="1"/>
    <col min="18" max="18" width="24.42578125" style="234" bestFit="1" customWidth="1"/>
    <col min="19" max="19" width="27.140625" style="234" bestFit="1" customWidth="1"/>
    <col min="20" max="20" width="20.5703125" style="234" bestFit="1" customWidth="1"/>
    <col min="21" max="21" width="23" style="234" bestFit="1" customWidth="1"/>
    <col min="22" max="22" width="37.140625" style="234" bestFit="1" customWidth="1"/>
    <col min="23" max="23" width="27.85546875" style="234" bestFit="1" customWidth="1"/>
    <col min="24" max="24" width="36" style="234" bestFit="1" customWidth="1"/>
    <col min="25" max="25" width="25" style="234" bestFit="1" customWidth="1"/>
    <col min="26" max="26" width="27.140625" style="234" bestFit="1" customWidth="1"/>
    <col min="27" max="27" width="29.28515625" style="234" bestFit="1" customWidth="1"/>
    <col min="28" max="28" width="26.42578125" style="234" bestFit="1" customWidth="1"/>
    <col min="29" max="29" width="22.42578125" style="234" bestFit="1" customWidth="1"/>
    <col min="30" max="30" width="18.7109375" style="234" bestFit="1" customWidth="1"/>
    <col min="31" max="31" width="17.42578125" style="234" bestFit="1" customWidth="1"/>
    <col min="32" max="32" width="17.7109375" style="234" bestFit="1" customWidth="1"/>
    <col min="33" max="33" width="12.85546875" style="234" bestFit="1" customWidth="1"/>
    <col min="34" max="34" width="15.28515625" style="234" bestFit="1" customWidth="1"/>
    <col min="35" max="16384" width="9.140625" style="234"/>
  </cols>
  <sheetData>
    <row r="1" spans="1:34" ht="13.5" thickBot="1" x14ac:dyDescent="0.25">
      <c r="B1" s="235" t="s">
        <v>22</v>
      </c>
      <c r="C1" s="235" t="s">
        <v>23</v>
      </c>
      <c r="D1" s="236" t="s">
        <v>24</v>
      </c>
      <c r="E1" s="237" t="s">
        <v>25</v>
      </c>
      <c r="F1" s="238" t="s">
        <v>26</v>
      </c>
      <c r="G1" s="238" t="s">
        <v>27</v>
      </c>
      <c r="H1" s="238" t="s">
        <v>28</v>
      </c>
      <c r="I1" s="239" t="s">
        <v>29</v>
      </c>
      <c r="J1" s="240" t="s">
        <v>30</v>
      </c>
      <c r="K1" s="241" t="s">
        <v>229</v>
      </c>
      <c r="L1" s="241" t="s">
        <v>32</v>
      </c>
      <c r="M1" s="242" t="s">
        <v>230</v>
      </c>
      <c r="N1" s="243" t="s">
        <v>34</v>
      </c>
      <c r="O1" s="244" t="s">
        <v>35</v>
      </c>
      <c r="P1" s="244" t="s">
        <v>36</v>
      </c>
      <c r="Q1" s="245" t="s">
        <v>37</v>
      </c>
      <c r="R1" s="246" t="s">
        <v>38</v>
      </c>
      <c r="S1" s="247" t="s">
        <v>39</v>
      </c>
      <c r="T1" s="248" t="s">
        <v>40</v>
      </c>
      <c r="U1" s="247" t="s">
        <v>41</v>
      </c>
      <c r="V1" s="249" t="s">
        <v>42</v>
      </c>
      <c r="W1" s="250" t="s">
        <v>43</v>
      </c>
      <c r="X1" s="247" t="s">
        <v>44</v>
      </c>
      <c r="Y1" s="248" t="s">
        <v>45</v>
      </c>
      <c r="Z1" s="247" t="s">
        <v>46</v>
      </c>
      <c r="AA1" s="248" t="s">
        <v>47</v>
      </c>
      <c r="AB1" s="251" t="s">
        <v>48</v>
      </c>
      <c r="AC1" s="252" t="s">
        <v>49</v>
      </c>
      <c r="AD1" s="253" t="s">
        <v>50</v>
      </c>
      <c r="AE1" s="254" t="s">
        <v>51</v>
      </c>
      <c r="AG1" s="317" t="s">
        <v>52</v>
      </c>
      <c r="AH1" s="317"/>
    </row>
    <row r="2" spans="1:34" x14ac:dyDescent="0.2">
      <c r="A2" s="234" t="s">
        <v>260</v>
      </c>
      <c r="B2" s="255" t="s">
        <v>132</v>
      </c>
      <c r="C2" s="255" t="s">
        <v>155</v>
      </c>
      <c r="D2" s="234">
        <v>1</v>
      </c>
      <c r="E2" s="256">
        <v>2.683951526855519E-2</v>
      </c>
      <c r="F2" s="256">
        <v>8.4933199388333661E-3</v>
      </c>
      <c r="G2" s="256">
        <v>3.1600735003327611</v>
      </c>
      <c r="H2" s="256">
        <v>1.5866336992739624E-3</v>
      </c>
      <c r="I2" s="256">
        <v>1.6892765131454717</v>
      </c>
      <c r="J2" s="257">
        <v>9468663.5780935548</v>
      </c>
      <c r="K2" s="257">
        <v>17459622.5</v>
      </c>
      <c r="L2" s="257">
        <v>3089879.3863768787</v>
      </c>
      <c r="M2" s="257">
        <v>8587284</v>
      </c>
      <c r="N2" s="258">
        <v>1.4555546128047979E-2</v>
      </c>
      <c r="O2" s="258">
        <v>9.6574033150244234E-3</v>
      </c>
      <c r="P2" s="259">
        <v>82930.864968656184</v>
      </c>
      <c r="Q2" s="260">
        <v>18737399.631018177</v>
      </c>
      <c r="R2" s="261">
        <v>1700963.0599999998</v>
      </c>
      <c r="S2" s="260">
        <v>732459.73</v>
      </c>
      <c r="T2" s="262">
        <v>11.015759290515209</v>
      </c>
      <c r="U2" s="263">
        <v>21.342203038269417</v>
      </c>
      <c r="V2" s="264">
        <v>7.7999999999999996E-3</v>
      </c>
      <c r="W2" s="259">
        <v>69187.85639999999</v>
      </c>
      <c r="X2" s="265">
        <v>37529107</v>
      </c>
      <c r="Y2" s="266">
        <v>3.8368577942298008E-3</v>
      </c>
      <c r="Z2" s="267">
        <v>1.8435785429160355E-3</v>
      </c>
      <c r="AA2" s="261">
        <v>0</v>
      </c>
      <c r="AB2" s="268">
        <v>563993.99210000003</v>
      </c>
      <c r="AC2" s="263">
        <v>0</v>
      </c>
      <c r="AD2" s="255">
        <v>17</v>
      </c>
      <c r="AE2" s="255">
        <v>1</v>
      </c>
      <c r="AG2" s="269" t="s">
        <v>55</v>
      </c>
      <c r="AH2" s="269" t="s">
        <v>56</v>
      </c>
    </row>
    <row r="3" spans="1:34" x14ac:dyDescent="0.2">
      <c r="A3" s="234" t="s">
        <v>261</v>
      </c>
      <c r="B3" s="255" t="s">
        <v>154</v>
      </c>
      <c r="C3" s="255" t="s">
        <v>262</v>
      </c>
      <c r="D3" s="234">
        <v>1</v>
      </c>
      <c r="E3" s="256">
        <v>1.1648197295694765E-4</v>
      </c>
      <c r="F3" s="256">
        <v>7.6990987395883026E-5</v>
      </c>
      <c r="G3" s="256">
        <v>1.5129299791676181</v>
      </c>
      <c r="H3" s="256">
        <v>0.13036015859155625</v>
      </c>
      <c r="I3" s="256">
        <v>1.381392918589637</v>
      </c>
      <c r="J3" s="257">
        <v>1243606451.5185869</v>
      </c>
      <c r="K3" s="257">
        <v>17459622.5</v>
      </c>
      <c r="L3" s="257">
        <v>617756754.36828804</v>
      </c>
      <c r="M3" s="257">
        <v>8587284</v>
      </c>
      <c r="N3" s="258">
        <v>8.296727667214664E-3</v>
      </c>
      <c r="O3" s="258">
        <v>8.3795441674339253E-3</v>
      </c>
      <c r="P3" s="259">
        <v>71957.525556298671</v>
      </c>
      <c r="Q3" s="260">
        <v>16258083.324190121</v>
      </c>
      <c r="R3" s="261">
        <v>1147441.0900000001</v>
      </c>
      <c r="S3" s="260">
        <v>2088132.19</v>
      </c>
      <c r="T3" s="262">
        <v>14.168991738120621</v>
      </c>
      <c r="U3" s="263">
        <v>9.8857047021127524</v>
      </c>
      <c r="V3" s="264">
        <v>1.03E-2</v>
      </c>
      <c r="W3" s="259">
        <v>91363.451400000005</v>
      </c>
      <c r="X3" s="265">
        <v>234713786</v>
      </c>
      <c r="Y3" s="266">
        <v>4.6387009151337486E-4</v>
      </c>
      <c r="Z3" s="267">
        <v>3.8925473001402656E-4</v>
      </c>
      <c r="AA3" s="261">
        <v>0</v>
      </c>
      <c r="AB3" s="268">
        <v>1607861.7863</v>
      </c>
      <c r="AC3" s="263">
        <v>0</v>
      </c>
      <c r="AD3" s="255">
        <v>18</v>
      </c>
      <c r="AE3" s="255">
        <v>2</v>
      </c>
      <c r="AG3" s="269"/>
      <c r="AH3" s="269"/>
    </row>
    <row r="4" spans="1:34" x14ac:dyDescent="0.2">
      <c r="A4" s="234" t="s">
        <v>261</v>
      </c>
      <c r="B4" s="255" t="s">
        <v>136</v>
      </c>
      <c r="C4" s="255" t="s">
        <v>136</v>
      </c>
      <c r="D4" s="234">
        <v>1</v>
      </c>
      <c r="E4" s="256">
        <v>2.9891057711779268E-3</v>
      </c>
      <c r="F4" s="256">
        <v>2.5450632203881618E-4</v>
      </c>
      <c r="G4" s="256">
        <v>11.744721102535291</v>
      </c>
      <c r="H4" s="256">
        <v>1.9254239239177168E-31</v>
      </c>
      <c r="I4" s="256">
        <v>1.436455409166232</v>
      </c>
      <c r="J4" s="257">
        <v>80808819</v>
      </c>
      <c r="K4" s="257">
        <v>17459622.5</v>
      </c>
      <c r="L4" s="257">
        <v>6493189</v>
      </c>
      <c r="M4" s="257">
        <v>8587284</v>
      </c>
      <c r="N4" s="258">
        <v>1.38345549701875E-2</v>
      </c>
      <c r="O4" s="258">
        <v>2.2601824643564868E-3</v>
      </c>
      <c r="P4" s="259">
        <v>19408.82871324903</v>
      </c>
      <c r="Q4" s="260">
        <v>4385230.7594714854</v>
      </c>
      <c r="R4" s="261">
        <v>447056.44</v>
      </c>
      <c r="S4" s="260">
        <v>1057821.99</v>
      </c>
      <c r="T4" s="262">
        <v>9.8091211021845144</v>
      </c>
      <c r="U4" s="263">
        <v>8.8288008963920301</v>
      </c>
      <c r="V4" s="264">
        <v>4.6600000000000001E-3</v>
      </c>
      <c r="W4" s="259">
        <v>41335.309079999999</v>
      </c>
      <c r="X4" s="265">
        <v>79692009</v>
      </c>
      <c r="Y4" s="266">
        <v>2.9891057711779264E-3</v>
      </c>
      <c r="Z4" s="267">
        <v>5.1868825492904815E-4</v>
      </c>
      <c r="AA4" s="261">
        <v>0</v>
      </c>
      <c r="AB4" s="268">
        <v>814522.93229999999</v>
      </c>
      <c r="AC4" s="263">
        <v>0</v>
      </c>
      <c r="AD4" s="255">
        <v>19</v>
      </c>
      <c r="AE4" s="255">
        <v>3</v>
      </c>
      <c r="AG4" s="269" t="s">
        <v>59</v>
      </c>
      <c r="AH4" s="270" t="s">
        <v>60</v>
      </c>
    </row>
    <row r="5" spans="1:34" x14ac:dyDescent="0.2">
      <c r="A5" s="234" t="s">
        <v>260</v>
      </c>
      <c r="B5" s="255" t="s">
        <v>138</v>
      </c>
      <c r="C5" s="255" t="s">
        <v>138</v>
      </c>
      <c r="D5" s="234">
        <v>1</v>
      </c>
      <c r="E5" s="256">
        <v>1.4455078582528924</v>
      </c>
      <c r="F5" s="256">
        <v>0.26308330644319622</v>
      </c>
      <c r="G5" s="256">
        <v>5.4944871941732272</v>
      </c>
      <c r="H5" s="256">
        <v>4.1110857599029602E-8</v>
      </c>
      <c r="I5" s="256">
        <v>1.966251144709048</v>
      </c>
      <c r="J5" s="257">
        <v>179149</v>
      </c>
      <c r="K5" s="257">
        <v>17459622.5</v>
      </c>
      <c r="L5" s="257">
        <v>22996</v>
      </c>
      <c r="M5" s="257">
        <v>8587284</v>
      </c>
      <c r="N5" s="258">
        <v>1.4832009529309549E-2</v>
      </c>
      <c r="O5" s="258">
        <v>3.8709443764039383E-3</v>
      </c>
      <c r="P5" s="259">
        <v>33240.898708383516</v>
      </c>
      <c r="Q5" s="260">
        <v>7510448.6541721718</v>
      </c>
      <c r="R5" s="261">
        <v>88305.700000000012</v>
      </c>
      <c r="S5" s="260">
        <v>870090</v>
      </c>
      <c r="T5" s="262">
        <v>85.050553409034421</v>
      </c>
      <c r="U5" s="263">
        <v>0.92134908973554464</v>
      </c>
      <c r="V5" s="264">
        <v>4.0000000000000002E-4</v>
      </c>
      <c r="W5" s="259">
        <v>3548.0952000000002</v>
      </c>
      <c r="X5" s="265">
        <v>177147</v>
      </c>
      <c r="Y5" s="266">
        <v>1.4395608119346723</v>
      </c>
      <c r="Z5" s="267">
        <v>2.0029101254890009E-2</v>
      </c>
      <c r="AA5" s="261">
        <v>0</v>
      </c>
      <c r="AB5" s="268">
        <v>669969.30000000005</v>
      </c>
      <c r="AC5" s="263">
        <v>0</v>
      </c>
      <c r="AD5" s="255">
        <v>21</v>
      </c>
      <c r="AE5" s="255">
        <v>4</v>
      </c>
      <c r="AG5" s="269" t="s">
        <v>62</v>
      </c>
      <c r="AH5" s="269">
        <v>0.9677</v>
      </c>
    </row>
    <row r="6" spans="1:34" x14ac:dyDescent="0.2">
      <c r="A6" s="234" t="s">
        <v>263</v>
      </c>
      <c r="B6" s="255" t="s">
        <v>139</v>
      </c>
      <c r="C6" s="255" t="s">
        <v>264</v>
      </c>
      <c r="D6" s="234">
        <v>1</v>
      </c>
      <c r="E6" s="256">
        <v>1.9747752237809837E-4</v>
      </c>
      <c r="F6" s="256">
        <v>1.8361125979037275E-4</v>
      </c>
      <c r="G6" s="256">
        <v>1.0755196745752771</v>
      </c>
      <c r="H6" s="256">
        <v>0.28219362127284164</v>
      </c>
      <c r="I6" s="256">
        <v>1.1167256745296199</v>
      </c>
      <c r="J6" s="257">
        <v>772837121.86503386</v>
      </c>
      <c r="K6" s="257">
        <v>17459622.5</v>
      </c>
      <c r="L6" s="257">
        <v>395249766.31171572</v>
      </c>
      <c r="M6" s="257">
        <v>8587284</v>
      </c>
      <c r="N6" s="258">
        <v>8.7411947210042692E-3</v>
      </c>
      <c r="O6" s="258">
        <v>9.0893633623576435E-3</v>
      </c>
      <c r="P6" s="259">
        <v>78052.944571759988</v>
      </c>
      <c r="Q6" s="260">
        <v>17635282.296543453</v>
      </c>
      <c r="R6" s="261">
        <v>1901310.86</v>
      </c>
      <c r="S6" s="260">
        <v>2260000</v>
      </c>
      <c r="T6" s="262">
        <v>9.2753282314620833</v>
      </c>
      <c r="U6" s="263">
        <v>7.981094762601769</v>
      </c>
      <c r="V6" s="264">
        <v>8.9999999999999993E-3</v>
      </c>
      <c r="W6" s="259">
        <v>79832.141999999993</v>
      </c>
      <c r="X6" s="265">
        <v>317007661</v>
      </c>
      <c r="Y6" s="266">
        <v>2.8424852700271514E-4</v>
      </c>
      <c r="Z6" s="267">
        <v>2.518303240627361E-4</v>
      </c>
      <c r="AA6" s="261">
        <v>0</v>
      </c>
      <c r="AB6" s="268">
        <v>1740200</v>
      </c>
      <c r="AC6" s="263">
        <v>0</v>
      </c>
      <c r="AD6" s="255">
        <v>22</v>
      </c>
      <c r="AE6" s="255">
        <v>5</v>
      </c>
    </row>
    <row r="7" spans="1:34" x14ac:dyDescent="0.2">
      <c r="A7" s="234" t="s">
        <v>260</v>
      </c>
      <c r="B7" s="255" t="s">
        <v>140</v>
      </c>
      <c r="C7" s="255" t="s">
        <v>140</v>
      </c>
      <c r="D7" s="234">
        <v>1</v>
      </c>
      <c r="E7" s="256">
        <v>7.1811330513248616E-4</v>
      </c>
      <c r="F7" s="256">
        <v>1.2521141213876001E-4</v>
      </c>
      <c r="G7" s="256">
        <v>5.7352065028758625</v>
      </c>
      <c r="H7" s="256">
        <v>1.0307109119913635E-8</v>
      </c>
      <c r="I7" s="256">
        <v>1.4417078771783653</v>
      </c>
      <c r="J7" s="257">
        <v>378124513</v>
      </c>
      <c r="K7" s="257">
        <v>17459622.5</v>
      </c>
      <c r="L7" s="257">
        <v>171604243</v>
      </c>
      <c r="M7" s="257">
        <v>8587284</v>
      </c>
      <c r="N7" s="258">
        <v>1.5552240249297584E-2</v>
      </c>
      <c r="O7" s="258">
        <v>1.4350438405843838E-2</v>
      </c>
      <c r="P7" s="259">
        <v>123231.2901154883</v>
      </c>
      <c r="Q7" s="260">
        <v>27842877.688693427</v>
      </c>
      <c r="R7" s="261">
        <v>5238775.3599999994</v>
      </c>
      <c r="S7" s="260">
        <v>4703157</v>
      </c>
      <c r="T7" s="262">
        <v>5.3147683905830672</v>
      </c>
      <c r="U7" s="263">
        <v>4.1888271366802341</v>
      </c>
      <c r="V7" s="264">
        <v>9.8300000000000002E-3</v>
      </c>
      <c r="W7" s="259">
        <v>87194.439540000007</v>
      </c>
      <c r="X7" s="265">
        <v>216166359</v>
      </c>
      <c r="Y7" s="266">
        <v>6.8893763030403979E-4</v>
      </c>
      <c r="Z7" s="267">
        <v>4.0336729518583418E-4</v>
      </c>
      <c r="AA7" s="261">
        <v>0</v>
      </c>
      <c r="AB7" s="268">
        <v>3621430.89</v>
      </c>
      <c r="AC7" s="263">
        <v>0</v>
      </c>
      <c r="AD7" s="255">
        <v>23</v>
      </c>
      <c r="AE7" s="255">
        <v>6</v>
      </c>
    </row>
    <row r="8" spans="1:34" x14ac:dyDescent="0.2">
      <c r="A8" s="234" t="s">
        <v>265</v>
      </c>
      <c r="B8" s="255" t="s">
        <v>153</v>
      </c>
      <c r="C8" s="255" t="s">
        <v>244</v>
      </c>
      <c r="D8" s="234">
        <v>1</v>
      </c>
      <c r="E8" s="256">
        <v>26.204343536924178</v>
      </c>
      <c r="F8" s="256">
        <v>7.4329909634536637</v>
      </c>
      <c r="G8" s="256">
        <v>3.5254103853704399</v>
      </c>
      <c r="H8" s="256">
        <v>4.2658720734744268E-4</v>
      </c>
      <c r="I8" s="256">
        <v>1.4088663494016997</v>
      </c>
      <c r="J8" s="257">
        <v>21673.516865148988</v>
      </c>
      <c r="K8" s="257">
        <v>17459622.5</v>
      </c>
      <c r="L8" s="257">
        <v>9665.4169282657822</v>
      </c>
      <c r="M8" s="257">
        <v>8587284</v>
      </c>
      <c r="N8" s="258">
        <v>3.2528783574082662E-2</v>
      </c>
      <c r="O8" s="258">
        <v>2.949429710440216E-2</v>
      </c>
      <c r="P8" s="259">
        <v>253275.90561587899</v>
      </c>
      <c r="Q8" s="260">
        <v>57225158.114851698</v>
      </c>
      <c r="R8" s="261">
        <v>13578939.539999999</v>
      </c>
      <c r="S8" s="260">
        <v>15829980</v>
      </c>
      <c r="T8" s="262">
        <v>4.2142582597323868</v>
      </c>
      <c r="U8" s="263">
        <v>4.7476565993450395</v>
      </c>
      <c r="V8" s="264">
        <v>3.7499999999999999E-2</v>
      </c>
      <c r="W8" s="259">
        <v>332633.92499999999</v>
      </c>
      <c r="X8" s="265">
        <v>116658.21420960728</v>
      </c>
      <c r="Y8" s="266">
        <v>3.6779145216060494</v>
      </c>
      <c r="Z8" s="267">
        <v>2.8513545081560681</v>
      </c>
      <c r="AA8" s="261">
        <v>0</v>
      </c>
      <c r="AB8" s="268">
        <v>12189084.6</v>
      </c>
      <c r="AC8" s="263">
        <v>0</v>
      </c>
      <c r="AD8" s="255">
        <v>24</v>
      </c>
      <c r="AE8" s="255">
        <v>7</v>
      </c>
    </row>
    <row r="9" spans="1:34" x14ac:dyDescent="0.2">
      <c r="A9" s="234" t="s">
        <v>260</v>
      </c>
      <c r="B9" s="271" t="s">
        <v>156</v>
      </c>
      <c r="C9" s="271" t="s">
        <v>156</v>
      </c>
      <c r="D9" s="234">
        <v>1</v>
      </c>
      <c r="E9" s="256">
        <v>2.9225578919568274</v>
      </c>
      <c r="F9" s="256">
        <v>0.40246045506959016</v>
      </c>
      <c r="G9" s="256">
        <v>7.2617268482973873</v>
      </c>
      <c r="H9" s="256">
        <v>4.4056498584695522E-13</v>
      </c>
      <c r="I9" s="256">
        <v>1.2848075896613484</v>
      </c>
      <c r="J9" s="257">
        <v>640746</v>
      </c>
      <c r="K9" s="257">
        <v>17459622.5</v>
      </c>
      <c r="L9" s="257">
        <v>284151</v>
      </c>
      <c r="M9" s="257">
        <v>8587284</v>
      </c>
      <c r="N9" s="258">
        <v>0.107254167668274</v>
      </c>
      <c r="O9" s="258">
        <v>9.6706682527027688E-2</v>
      </c>
      <c r="P9" s="259">
        <v>830447.74755742447</v>
      </c>
      <c r="Q9" s="260">
        <v>187631364.08312449</v>
      </c>
      <c r="R9" s="261">
        <v>1699670</v>
      </c>
      <c r="S9" s="260">
        <v>0</v>
      </c>
      <c r="T9" s="262">
        <v>110.39281983156995</v>
      </c>
      <c r="U9" s="263">
        <v>0</v>
      </c>
      <c r="V9" s="264">
        <v>0</v>
      </c>
      <c r="W9" s="259">
        <v>0</v>
      </c>
      <c r="X9" s="265">
        <v>0</v>
      </c>
      <c r="Y9" s="266">
        <v>2.9225578919568274</v>
      </c>
      <c r="Z9" s="267">
        <v>0</v>
      </c>
      <c r="AA9" s="261">
        <v>0</v>
      </c>
      <c r="AB9" s="268">
        <v>0</v>
      </c>
      <c r="AC9" s="263">
        <v>0</v>
      </c>
      <c r="AD9" s="271">
        <v>2</v>
      </c>
      <c r="AE9" s="271">
        <v>8</v>
      </c>
    </row>
    <row r="10" spans="1:34" x14ac:dyDescent="0.2">
      <c r="A10" s="234" t="s">
        <v>260</v>
      </c>
      <c r="B10" s="271" t="s">
        <v>157</v>
      </c>
      <c r="C10" s="271" t="s">
        <v>157</v>
      </c>
      <c r="D10" s="234">
        <v>1</v>
      </c>
      <c r="E10" s="256">
        <v>0.27180594442583383</v>
      </c>
      <c r="F10" s="256">
        <v>0.63925084613760452</v>
      </c>
      <c r="G10" s="256">
        <v>0.42519450082561977</v>
      </c>
      <c r="H10" s="256">
        <v>0.67071304888506711</v>
      </c>
      <c r="I10" s="256">
        <v>1.7037709704168034</v>
      </c>
      <c r="J10" s="257">
        <v>352524</v>
      </c>
      <c r="K10" s="257">
        <v>17459622.5</v>
      </c>
      <c r="L10" s="257">
        <v>216228</v>
      </c>
      <c r="M10" s="257">
        <v>8587284</v>
      </c>
      <c r="N10" s="258">
        <v>5.4879834173260419E-3</v>
      </c>
      <c r="O10" s="258">
        <v>6.8440796590993379E-3</v>
      </c>
      <c r="P10" s="259">
        <v>58772.055751309199</v>
      </c>
      <c r="Q10" s="260">
        <v>13278958.2764508</v>
      </c>
      <c r="R10" s="261">
        <v>0</v>
      </c>
      <c r="S10" s="260">
        <v>0</v>
      </c>
      <c r="T10" s="262">
        <v>0</v>
      </c>
      <c r="U10" s="263">
        <v>0</v>
      </c>
      <c r="V10" s="264">
        <v>0</v>
      </c>
      <c r="W10" s="259">
        <v>0</v>
      </c>
      <c r="X10" s="265">
        <v>0</v>
      </c>
      <c r="Y10" s="266">
        <v>0.27180594442583383</v>
      </c>
      <c r="Z10" s="267">
        <v>0</v>
      </c>
      <c r="AA10" s="261">
        <v>0</v>
      </c>
      <c r="AB10" s="268">
        <v>0</v>
      </c>
      <c r="AC10" s="263">
        <v>0</v>
      </c>
      <c r="AD10" s="271">
        <v>3</v>
      </c>
      <c r="AE10" s="271">
        <v>9</v>
      </c>
    </row>
    <row r="11" spans="1:34" x14ac:dyDescent="0.2">
      <c r="A11" s="234" t="s">
        <v>260</v>
      </c>
      <c r="B11" s="271" t="s">
        <v>158</v>
      </c>
      <c r="C11" s="271" t="s">
        <v>266</v>
      </c>
      <c r="D11" s="234">
        <v>1</v>
      </c>
      <c r="E11" s="256">
        <v>-2.735230552686083E-2</v>
      </c>
      <c r="F11" s="256">
        <v>5.5711417127394499E-3</v>
      </c>
      <c r="G11" s="256">
        <v>-4.9096409564155774</v>
      </c>
      <c r="H11" s="256">
        <v>9.4124050817288479E-7</v>
      </c>
      <c r="I11" s="256">
        <v>1.7390613119032681</v>
      </c>
      <c r="J11" s="257">
        <v>5222915.915796401</v>
      </c>
      <c r="K11" s="257">
        <v>17459622.5</v>
      </c>
      <c r="L11" s="257">
        <v>3900665.4619960012</v>
      </c>
      <c r="M11" s="257">
        <v>8587284</v>
      </c>
      <c r="N11" s="258">
        <v>-8.182238296960161E-3</v>
      </c>
      <c r="O11" s="258">
        <v>-1.2424439843213335E-2</v>
      </c>
      <c r="P11" s="259">
        <v>-106692.19347458838</v>
      </c>
      <c r="Q11" s="260">
        <v>-24106034.193648499</v>
      </c>
      <c r="R11" s="261">
        <v>0</v>
      </c>
      <c r="S11" s="260">
        <v>0</v>
      </c>
      <c r="T11" s="262">
        <v>0</v>
      </c>
      <c r="U11" s="263">
        <v>0</v>
      </c>
      <c r="V11" s="264">
        <v>0</v>
      </c>
      <c r="W11" s="259">
        <v>0</v>
      </c>
      <c r="X11" s="265">
        <v>0</v>
      </c>
      <c r="Y11" s="266">
        <v>-6.2408825542922444E-2</v>
      </c>
      <c r="Z11" s="267">
        <v>0</v>
      </c>
      <c r="AA11" s="261">
        <v>0</v>
      </c>
      <c r="AB11" s="268">
        <v>0</v>
      </c>
      <c r="AC11" s="263">
        <v>0</v>
      </c>
      <c r="AD11" s="271">
        <v>25</v>
      </c>
      <c r="AE11" s="271">
        <v>10</v>
      </c>
    </row>
    <row r="12" spans="1:34" x14ac:dyDescent="0.2">
      <c r="A12" s="234" t="s">
        <v>260</v>
      </c>
      <c r="B12" s="271" t="s">
        <v>69</v>
      </c>
      <c r="C12" s="271" t="s">
        <v>267</v>
      </c>
      <c r="D12" s="234">
        <v>1</v>
      </c>
      <c r="E12" s="256">
        <v>10.047179522507456</v>
      </c>
      <c r="F12" s="256">
        <v>1.5397099552901736</v>
      </c>
      <c r="G12" s="256">
        <v>6.5253715402612729</v>
      </c>
      <c r="H12" s="256">
        <v>7.4490129210133857E-11</v>
      </c>
      <c r="I12" s="256">
        <v>1.1805333386429244</v>
      </c>
      <c r="J12" s="257">
        <v>118935.30161012206</v>
      </c>
      <c r="K12" s="257">
        <v>17459622.5</v>
      </c>
      <c r="L12" s="257">
        <v>57329.818524886403</v>
      </c>
      <c r="M12" s="257">
        <v>8587284</v>
      </c>
      <c r="N12" s="258">
        <v>6.8441590122608115E-2</v>
      </c>
      <c r="O12" s="258">
        <v>6.7076269832499688E-2</v>
      </c>
      <c r="P12" s="259">
        <v>576002.97871230729</v>
      </c>
      <c r="Q12" s="260">
        <v>130142113.0102587</v>
      </c>
      <c r="R12" s="261">
        <v>0</v>
      </c>
      <c r="S12" s="260">
        <v>0</v>
      </c>
      <c r="T12" s="262">
        <v>0</v>
      </c>
      <c r="U12" s="263">
        <v>0</v>
      </c>
      <c r="V12" s="264">
        <v>0</v>
      </c>
      <c r="W12" s="259">
        <v>0</v>
      </c>
      <c r="X12" s="265">
        <v>0</v>
      </c>
      <c r="Y12" s="266">
        <v>5.0523917926451878</v>
      </c>
      <c r="Z12" s="267">
        <v>0</v>
      </c>
      <c r="AA12" s="261">
        <v>0</v>
      </c>
      <c r="AB12" s="268">
        <v>0</v>
      </c>
      <c r="AC12" s="263">
        <v>0</v>
      </c>
      <c r="AD12" s="271">
        <v>20</v>
      </c>
      <c r="AE12" s="271">
        <v>11</v>
      </c>
    </row>
    <row r="13" spans="1:34" x14ac:dyDescent="0.2">
      <c r="A13" s="234" t="s">
        <v>260</v>
      </c>
      <c r="B13" s="271" t="s">
        <v>71</v>
      </c>
      <c r="C13" s="271" t="s">
        <v>71</v>
      </c>
      <c r="D13" s="234">
        <v>1</v>
      </c>
      <c r="E13" s="256">
        <v>-4.1259137515302848</v>
      </c>
      <c r="F13" s="256">
        <v>0.92872283109316223</v>
      </c>
      <c r="G13" s="256">
        <v>-4.4425673768284968</v>
      </c>
      <c r="H13" s="256">
        <v>9.0795928548884681E-6</v>
      </c>
      <c r="I13" s="256">
        <v>1.5017206930275004</v>
      </c>
      <c r="J13" s="257">
        <v>120024</v>
      </c>
      <c r="K13" s="257">
        <v>17459622.5</v>
      </c>
      <c r="L13" s="257">
        <v>66750</v>
      </c>
      <c r="M13" s="257">
        <v>8587284</v>
      </c>
      <c r="N13" s="258">
        <v>-2.836308013610666E-2</v>
      </c>
      <c r="O13" s="258">
        <v>-3.2071227982520024E-2</v>
      </c>
      <c r="P13" s="259">
        <v>-275404.74291464651</v>
      </c>
      <c r="Q13" s="260">
        <v>-62224947.614135221</v>
      </c>
      <c r="R13" s="261">
        <v>0</v>
      </c>
      <c r="S13" s="260">
        <v>0</v>
      </c>
      <c r="T13" s="262">
        <v>0</v>
      </c>
      <c r="U13" s="263">
        <v>0</v>
      </c>
      <c r="V13" s="264">
        <v>0</v>
      </c>
      <c r="W13" s="259">
        <v>0</v>
      </c>
      <c r="X13" s="265">
        <v>0</v>
      </c>
      <c r="Y13" s="266">
        <v>-4.1259137515302848</v>
      </c>
      <c r="Z13" s="267">
        <v>0</v>
      </c>
      <c r="AA13" s="261">
        <v>0</v>
      </c>
      <c r="AB13" s="268">
        <v>0</v>
      </c>
      <c r="AC13" s="263">
        <v>0</v>
      </c>
      <c r="AD13" s="271">
        <v>27</v>
      </c>
      <c r="AE13" s="271">
        <v>12</v>
      </c>
    </row>
    <row r="14" spans="1:34" x14ac:dyDescent="0.2">
      <c r="A14" s="234" t="s">
        <v>260</v>
      </c>
      <c r="B14" s="271" t="s">
        <v>73</v>
      </c>
      <c r="C14" s="271" t="s">
        <v>74</v>
      </c>
      <c r="D14" s="234">
        <v>1</v>
      </c>
      <c r="E14" s="256">
        <v>1.9393329626681659</v>
      </c>
      <c r="F14" s="256">
        <v>0.39881414419574784</v>
      </c>
      <c r="G14" s="256">
        <v>4.8627487036073962</v>
      </c>
      <c r="H14" s="256">
        <v>1.1928745714410427E-6</v>
      </c>
      <c r="I14" s="256">
        <v>1.241938528819059</v>
      </c>
      <c r="J14" s="257">
        <v>339423.96577980224</v>
      </c>
      <c r="K14" s="257">
        <v>17459622.5</v>
      </c>
      <c r="L14" s="257">
        <v>162205.90975764199</v>
      </c>
      <c r="M14" s="257">
        <v>8587284</v>
      </c>
      <c r="N14" s="258">
        <v>3.7701621851006339E-2</v>
      </c>
      <c r="O14" s="258">
        <v>3.6632218933550238E-2</v>
      </c>
      <c r="P14" s="259">
        <v>314571.26753257302</v>
      </c>
      <c r="Q14" s="260">
        <v>71074232.186309546</v>
      </c>
      <c r="R14" s="261">
        <v>0</v>
      </c>
      <c r="S14" s="260">
        <v>0</v>
      </c>
      <c r="T14" s="262">
        <v>0</v>
      </c>
      <c r="U14" s="263">
        <v>0</v>
      </c>
      <c r="V14" s="264">
        <v>0</v>
      </c>
      <c r="W14" s="259">
        <v>0</v>
      </c>
      <c r="X14" s="265">
        <v>0</v>
      </c>
      <c r="Y14" s="266">
        <v>7.803415050917172</v>
      </c>
      <c r="Z14" s="267">
        <v>0</v>
      </c>
      <c r="AA14" s="261">
        <v>0</v>
      </c>
      <c r="AB14" s="268">
        <v>0</v>
      </c>
      <c r="AC14" s="263">
        <v>0</v>
      </c>
      <c r="AD14" s="271">
        <v>26</v>
      </c>
      <c r="AE14" s="271">
        <v>13</v>
      </c>
    </row>
    <row r="15" spans="1:34" x14ac:dyDescent="0.2">
      <c r="A15" s="234" t="s">
        <v>260</v>
      </c>
      <c r="B15" s="271" t="s">
        <v>142</v>
      </c>
      <c r="C15" s="271" t="s">
        <v>142</v>
      </c>
      <c r="D15" s="234">
        <v>1</v>
      </c>
      <c r="E15" s="256">
        <v>6.184863597362579</v>
      </c>
      <c r="F15" s="256">
        <v>2.1412828878048051</v>
      </c>
      <c r="G15" s="256">
        <v>2.8883916424994931</v>
      </c>
      <c r="H15" s="256">
        <v>3.8886753992315123E-3</v>
      </c>
      <c r="I15" s="256">
        <v>1.8162250789156067</v>
      </c>
      <c r="J15" s="257">
        <v>33665</v>
      </c>
      <c r="K15" s="257">
        <v>17459622.5</v>
      </c>
      <c r="L15" s="257">
        <v>22370</v>
      </c>
      <c r="M15" s="257">
        <v>8587284</v>
      </c>
      <c r="N15" s="258">
        <v>1.1925425822076693E-2</v>
      </c>
      <c r="O15" s="258">
        <v>1.6111659830162935E-2</v>
      </c>
      <c r="P15" s="259">
        <v>138355.39867300089</v>
      </c>
      <c r="Q15" s="260">
        <v>31260018.77617782</v>
      </c>
      <c r="R15" s="261">
        <v>0</v>
      </c>
      <c r="S15" s="260">
        <v>0</v>
      </c>
      <c r="T15" s="262">
        <v>0</v>
      </c>
      <c r="U15" s="263">
        <v>0</v>
      </c>
      <c r="V15" s="264">
        <v>0</v>
      </c>
      <c r="W15" s="259">
        <v>0</v>
      </c>
      <c r="X15" s="265">
        <v>0</v>
      </c>
      <c r="Y15" s="266">
        <v>6.184863597362579</v>
      </c>
      <c r="Z15" s="267">
        <v>0</v>
      </c>
      <c r="AA15" s="261">
        <v>0</v>
      </c>
      <c r="AB15" s="268">
        <v>0</v>
      </c>
      <c r="AC15" s="263">
        <v>0</v>
      </c>
      <c r="AD15" s="271">
        <v>28</v>
      </c>
      <c r="AE15" s="271">
        <v>14</v>
      </c>
    </row>
    <row r="16" spans="1:34" x14ac:dyDescent="0.2">
      <c r="A16" s="234" t="s">
        <v>260</v>
      </c>
      <c r="B16" s="271" t="s">
        <v>75</v>
      </c>
      <c r="C16" s="271" t="s">
        <v>75</v>
      </c>
      <c r="D16" s="234">
        <v>1</v>
      </c>
      <c r="E16" s="256">
        <v>3.7812886810501984</v>
      </c>
      <c r="F16" s="256">
        <v>0.25955125440564447</v>
      </c>
      <c r="G16" s="256">
        <v>14.568562535785482</v>
      </c>
      <c r="H16" s="256">
        <v>3.9961924147601512E-47</v>
      </c>
      <c r="I16" s="256">
        <v>1.1829723692939622</v>
      </c>
      <c r="J16" s="257">
        <v>604257</v>
      </c>
      <c r="K16" s="257">
        <v>17459622.5</v>
      </c>
      <c r="L16" s="257">
        <v>298046</v>
      </c>
      <c r="M16" s="257">
        <v>8587284</v>
      </c>
      <c r="N16" s="258">
        <v>0.13086595397726095</v>
      </c>
      <c r="O16" s="258">
        <v>0.13124032770224991</v>
      </c>
      <c r="P16" s="259">
        <v>1126997.9662322875</v>
      </c>
      <c r="Q16" s="260">
        <v>254633920.49052304</v>
      </c>
      <c r="R16" s="261">
        <v>0</v>
      </c>
      <c r="S16" s="260">
        <v>0</v>
      </c>
      <c r="T16" s="262">
        <v>0</v>
      </c>
      <c r="U16" s="263">
        <v>0</v>
      </c>
      <c r="V16" s="264">
        <v>0</v>
      </c>
      <c r="W16" s="259">
        <v>0</v>
      </c>
      <c r="X16" s="265">
        <v>0</v>
      </c>
      <c r="Y16" s="266">
        <v>3.7812886810501984</v>
      </c>
      <c r="Z16" s="267">
        <v>0</v>
      </c>
      <c r="AA16" s="261">
        <v>0</v>
      </c>
      <c r="AB16" s="268">
        <v>0</v>
      </c>
      <c r="AC16" s="263">
        <v>0</v>
      </c>
      <c r="AD16" s="271">
        <v>29</v>
      </c>
      <c r="AE16" s="271">
        <v>15</v>
      </c>
    </row>
    <row r="17" spans="1:31" x14ac:dyDescent="0.2">
      <c r="A17" s="234" t="s">
        <v>260</v>
      </c>
      <c r="B17" s="271" t="s">
        <v>77</v>
      </c>
      <c r="C17" s="271" t="s">
        <v>77</v>
      </c>
      <c r="D17" s="234">
        <v>1</v>
      </c>
      <c r="E17" s="256">
        <v>-9.3518908443071203E-2</v>
      </c>
      <c r="F17" s="256">
        <v>0.12540135413853962</v>
      </c>
      <c r="G17" s="256">
        <v>-0.74575676702625038</v>
      </c>
      <c r="H17" s="256">
        <v>0.45584914615646688</v>
      </c>
      <c r="I17" s="256">
        <v>1.7488385293015853</v>
      </c>
      <c r="J17" s="257">
        <v>1020387</v>
      </c>
      <c r="K17" s="257">
        <v>17459622.5</v>
      </c>
      <c r="L17" s="257">
        <v>649571</v>
      </c>
      <c r="M17" s="257">
        <v>8587284</v>
      </c>
      <c r="N17" s="258">
        <v>-5.4654949400824732E-3</v>
      </c>
      <c r="O17" s="258">
        <v>-7.0740842944374731E-3</v>
      </c>
      <c r="P17" s="259">
        <v>-60747.170876274206</v>
      </c>
      <c r="Q17" s="260">
        <v>-13725215.787785394</v>
      </c>
      <c r="R17" s="261">
        <v>0</v>
      </c>
      <c r="S17" s="260">
        <v>0</v>
      </c>
      <c r="T17" s="262">
        <v>0</v>
      </c>
      <c r="U17" s="263">
        <v>0</v>
      </c>
      <c r="V17" s="264">
        <v>0</v>
      </c>
      <c r="W17" s="259">
        <v>0</v>
      </c>
      <c r="X17" s="265">
        <v>0</v>
      </c>
      <c r="Y17" s="266">
        <v>-9.3518908443071203E-2</v>
      </c>
      <c r="Z17" s="267">
        <v>0</v>
      </c>
      <c r="AA17" s="261">
        <v>0</v>
      </c>
      <c r="AB17" s="268">
        <v>0</v>
      </c>
      <c r="AC17" s="263">
        <v>0</v>
      </c>
      <c r="AD17" s="271">
        <v>30</v>
      </c>
      <c r="AE17" s="271">
        <v>16</v>
      </c>
    </row>
    <row r="18" spans="1:31" x14ac:dyDescent="0.2">
      <c r="A18" s="234" t="s">
        <v>260</v>
      </c>
      <c r="B18" s="271" t="s">
        <v>79</v>
      </c>
      <c r="C18" s="271" t="s">
        <v>268</v>
      </c>
      <c r="D18" s="234">
        <v>1</v>
      </c>
      <c r="E18" s="256">
        <v>71.378726238630378</v>
      </c>
      <c r="F18" s="256">
        <v>13.146510498823185</v>
      </c>
      <c r="G18" s="256">
        <v>5.4294807922619368</v>
      </c>
      <c r="H18" s="256">
        <v>5.9168459716914772E-8</v>
      </c>
      <c r="I18" s="256">
        <v>2.0453111985173873</v>
      </c>
      <c r="J18" s="257">
        <v>38290.093268470177</v>
      </c>
      <c r="K18" s="257">
        <v>17459622.5</v>
      </c>
      <c r="L18" s="257">
        <v>21900.779555860907</v>
      </c>
      <c r="M18" s="257">
        <v>8587284</v>
      </c>
      <c r="N18" s="258">
        <v>0.15653821181195393</v>
      </c>
      <c r="O18" s="258">
        <v>0.18204239528241858</v>
      </c>
      <c r="P18" s="259">
        <v>1563249.7483303887</v>
      </c>
      <c r="Q18" s="260">
        <v>353200648.13776803</v>
      </c>
      <c r="R18" s="261">
        <v>0</v>
      </c>
      <c r="S18" s="260">
        <v>0</v>
      </c>
      <c r="T18" s="262">
        <v>0</v>
      </c>
      <c r="U18" s="263">
        <v>0</v>
      </c>
      <c r="V18" s="264">
        <v>0</v>
      </c>
      <c r="W18" s="259">
        <v>0</v>
      </c>
      <c r="X18" s="265">
        <v>0</v>
      </c>
      <c r="Y18" s="266">
        <v>1.6954324433431978</v>
      </c>
      <c r="Z18" s="267">
        <v>0</v>
      </c>
      <c r="AA18" s="261">
        <v>0</v>
      </c>
      <c r="AB18" s="268">
        <v>0</v>
      </c>
      <c r="AC18" s="263">
        <v>0</v>
      </c>
      <c r="AD18" s="271">
        <v>31</v>
      </c>
      <c r="AE18" s="271">
        <v>17</v>
      </c>
    </row>
    <row r="19" spans="1:31" x14ac:dyDescent="0.2">
      <c r="A19" s="234" t="s">
        <v>260</v>
      </c>
      <c r="B19" s="271" t="s">
        <v>143</v>
      </c>
      <c r="C19" s="271" t="s">
        <v>143</v>
      </c>
      <c r="D19" s="234">
        <v>1</v>
      </c>
      <c r="E19" s="256">
        <v>0.11754984518874717</v>
      </c>
      <c r="F19" s="256">
        <v>9.0358699539481516E-3</v>
      </c>
      <c r="G19" s="256">
        <v>13.009244908110336</v>
      </c>
      <c r="H19" s="256">
        <v>4.4246729523282748E-38</v>
      </c>
      <c r="I19" s="256">
        <v>1.2869392628394893</v>
      </c>
      <c r="J19" s="257">
        <v>17515617</v>
      </c>
      <c r="K19" s="257">
        <v>17459622.5</v>
      </c>
      <c r="L19" s="257">
        <v>8610668</v>
      </c>
      <c r="M19" s="257">
        <v>8587284</v>
      </c>
      <c r="N19" s="258">
        <v>0.11792683757826884</v>
      </c>
      <c r="O19" s="258">
        <v>0.11786994471962255</v>
      </c>
      <c r="P19" s="259">
        <v>1012182.6903716992</v>
      </c>
      <c r="Q19" s="260">
        <v>228692557.06258172</v>
      </c>
      <c r="R19" s="261">
        <v>0</v>
      </c>
      <c r="S19" s="260">
        <v>0</v>
      </c>
      <c r="T19" s="262">
        <v>0</v>
      </c>
      <c r="U19" s="263">
        <v>0</v>
      </c>
      <c r="V19" s="264">
        <v>0</v>
      </c>
      <c r="W19" s="259">
        <v>0</v>
      </c>
      <c r="X19" s="265">
        <v>0</v>
      </c>
      <c r="Y19" s="266">
        <v>0.11754984518874717</v>
      </c>
      <c r="Z19" s="267">
        <v>0</v>
      </c>
      <c r="AA19" s="261">
        <v>0</v>
      </c>
      <c r="AB19" s="268">
        <v>0</v>
      </c>
      <c r="AC19" s="263">
        <v>0</v>
      </c>
      <c r="AD19" s="271">
        <v>32</v>
      </c>
      <c r="AE19" s="271">
        <v>18</v>
      </c>
    </row>
    <row r="20" spans="1:31" x14ac:dyDescent="0.2">
      <c r="A20" s="234" t="s">
        <v>260</v>
      </c>
      <c r="B20" s="271" t="s">
        <v>144</v>
      </c>
      <c r="C20" s="271" t="s">
        <v>144</v>
      </c>
      <c r="D20" s="234">
        <v>1</v>
      </c>
      <c r="E20" s="256">
        <v>0.44014982175249051</v>
      </c>
      <c r="F20" s="256">
        <v>7.8658996697847736E-3</v>
      </c>
      <c r="G20" s="256">
        <v>55.956704284347154</v>
      </c>
      <c r="H20" s="256">
        <v>0</v>
      </c>
      <c r="I20" s="256">
        <v>1.4656748560060349</v>
      </c>
      <c r="J20" s="257">
        <v>16751023.5</v>
      </c>
      <c r="K20" s="257">
        <v>17459622.5</v>
      </c>
      <c r="L20" s="257">
        <v>8928333</v>
      </c>
      <c r="M20" s="257">
        <v>8587284</v>
      </c>
      <c r="N20" s="258">
        <v>0.42228633566944412</v>
      </c>
      <c r="O20" s="258">
        <v>0.4576306290204073</v>
      </c>
      <c r="P20" s="259">
        <v>3929804.1784968791</v>
      </c>
      <c r="Q20" s="260">
        <v>887899956.08958483</v>
      </c>
      <c r="R20" s="261">
        <v>0</v>
      </c>
      <c r="S20" s="260">
        <v>0</v>
      </c>
      <c r="T20" s="262">
        <v>0</v>
      </c>
      <c r="U20" s="263">
        <v>0</v>
      </c>
      <c r="V20" s="264">
        <v>0</v>
      </c>
      <c r="W20" s="259">
        <v>0</v>
      </c>
      <c r="X20" s="265">
        <v>0</v>
      </c>
      <c r="Y20" s="266">
        <v>0.44014982175249051</v>
      </c>
      <c r="Z20" s="267">
        <v>0</v>
      </c>
      <c r="AA20" s="261">
        <v>0</v>
      </c>
      <c r="AB20" s="268">
        <v>0</v>
      </c>
      <c r="AC20" s="263">
        <v>0</v>
      </c>
      <c r="AD20" s="271">
        <v>33</v>
      </c>
      <c r="AE20" s="271">
        <v>19</v>
      </c>
    </row>
    <row r="21" spans="1:31" x14ac:dyDescent="0.2">
      <c r="A21" s="234" t="s">
        <v>260</v>
      </c>
      <c r="B21" s="271" t="s">
        <v>83</v>
      </c>
      <c r="C21" s="271" t="s">
        <v>83</v>
      </c>
      <c r="D21" s="234">
        <v>2</v>
      </c>
      <c r="E21" s="256">
        <v>80.267420158471353</v>
      </c>
      <c r="F21" s="256">
        <v>23.351465601836502</v>
      </c>
      <c r="G21" s="256">
        <v>3.4373611287232708</v>
      </c>
      <c r="H21" s="256">
        <v>5.9216407246660049E-4</v>
      </c>
      <c r="I21" s="256">
        <v>1.8994349996637614</v>
      </c>
      <c r="J21" s="257">
        <v>105840</v>
      </c>
      <c r="K21" s="257">
        <v>17459622.5</v>
      </c>
      <c r="L21" s="257">
        <v>52710</v>
      </c>
      <c r="M21" s="257">
        <v>8587284</v>
      </c>
      <c r="N21" s="258">
        <v>0.48658003628501179</v>
      </c>
      <c r="O21" s="258">
        <v>0.49269311653754844</v>
      </c>
      <c r="P21" s="259">
        <v>4230895.7165530249</v>
      </c>
      <c r="Q21" s="260">
        <v>955928578.19799042</v>
      </c>
      <c r="R21" s="261">
        <v>0</v>
      </c>
      <c r="S21" s="260">
        <v>0</v>
      </c>
      <c r="T21" s="262">
        <v>0</v>
      </c>
      <c r="U21" s="263">
        <v>0</v>
      </c>
      <c r="V21" s="264">
        <v>0</v>
      </c>
      <c r="W21" s="259">
        <v>0</v>
      </c>
      <c r="X21" s="265">
        <v>0</v>
      </c>
      <c r="Y21" s="266">
        <v>80.267420158471353</v>
      </c>
      <c r="Z21" s="267">
        <v>0</v>
      </c>
      <c r="AA21" s="261">
        <v>0</v>
      </c>
      <c r="AB21" s="268">
        <v>0</v>
      </c>
      <c r="AC21" s="263">
        <v>0</v>
      </c>
      <c r="AD21" s="271">
        <v>34</v>
      </c>
      <c r="AE21" s="271">
        <v>20</v>
      </c>
    </row>
    <row r="22" spans="1:31" x14ac:dyDescent="0.2">
      <c r="A22" s="234" t="s">
        <v>260</v>
      </c>
      <c r="B22" s="234" t="s">
        <v>84</v>
      </c>
      <c r="C22" s="234" t="s">
        <v>84</v>
      </c>
      <c r="D22" s="234">
        <v>1</v>
      </c>
      <c r="E22" s="256">
        <v>-1734.173211140095</v>
      </c>
      <c r="F22" s="256">
        <v>495.65850496879449</v>
      </c>
      <c r="G22" s="256">
        <v>-3.498725823839691</v>
      </c>
      <c r="H22" s="256">
        <v>4.7152758574604652E-4</v>
      </c>
      <c r="I22" s="256">
        <v>0</v>
      </c>
      <c r="J22" s="257">
        <v>5040</v>
      </c>
      <c r="K22" s="257">
        <v>17459622.5</v>
      </c>
      <c r="L22" s="257">
        <v>2520</v>
      </c>
      <c r="M22" s="257">
        <v>8587284</v>
      </c>
      <c r="N22" s="258">
        <v>-0.50059690489562869</v>
      </c>
      <c r="O22" s="258">
        <v>-0.50890555058771081</v>
      </c>
      <c r="P22" s="259">
        <v>-4370116.4920730395</v>
      </c>
      <c r="Q22" s="260">
        <v>-987384120.21898258</v>
      </c>
      <c r="R22" s="261">
        <v>0</v>
      </c>
      <c r="S22" s="260">
        <v>0</v>
      </c>
      <c r="T22" s="262">
        <v>0</v>
      </c>
      <c r="U22" s="263">
        <v>0</v>
      </c>
      <c r="V22" s="264">
        <v>0</v>
      </c>
      <c r="W22" s="259">
        <v>0</v>
      </c>
      <c r="X22" s="265">
        <v>0</v>
      </c>
      <c r="Y22" s="266">
        <v>0</v>
      </c>
      <c r="Z22" s="267">
        <v>0</v>
      </c>
      <c r="AA22" s="261">
        <v>0</v>
      </c>
      <c r="AB22" s="268">
        <v>0</v>
      </c>
      <c r="AC22" s="263">
        <v>0</v>
      </c>
      <c r="AD22" s="234">
        <v>4</v>
      </c>
      <c r="AE22" s="234">
        <v>21</v>
      </c>
    </row>
    <row r="23" spans="1:31" x14ac:dyDescent="0.2">
      <c r="A23" s="234" t="s">
        <v>260</v>
      </c>
      <c r="B23" s="234" t="s">
        <v>85</v>
      </c>
      <c r="C23" s="234" t="s">
        <v>85</v>
      </c>
      <c r="E23" s="256">
        <v>5.0743044414150669</v>
      </c>
      <c r="F23" s="256">
        <v>2.6868533353275317</v>
      </c>
      <c r="G23" s="256">
        <v>1.8885677065795261</v>
      </c>
      <c r="H23" s="256">
        <v>5.9007161962332341E-2</v>
      </c>
      <c r="I23" s="256">
        <v>1.6066060803361575</v>
      </c>
      <c r="J23" s="257">
        <v>63000</v>
      </c>
      <c r="K23" s="257">
        <v>17459622.5</v>
      </c>
      <c r="L23" s="257">
        <v>18900</v>
      </c>
      <c r="M23" s="257">
        <v>8587284</v>
      </c>
      <c r="N23" s="258">
        <v>1.8309741794769574E-2</v>
      </c>
      <c r="O23" s="258">
        <v>1.1168182389536058E-2</v>
      </c>
      <c r="P23" s="259">
        <v>95904.353942744769</v>
      </c>
      <c r="Q23" s="260">
        <v>21668629.729823753</v>
      </c>
      <c r="R23" s="261">
        <v>0</v>
      </c>
      <c r="S23" s="260">
        <v>0</v>
      </c>
      <c r="T23" s="262">
        <v>0</v>
      </c>
      <c r="U23" s="263">
        <v>0</v>
      </c>
      <c r="V23" s="264">
        <v>0</v>
      </c>
      <c r="W23" s="259">
        <v>0</v>
      </c>
      <c r="X23" s="265">
        <v>0</v>
      </c>
      <c r="Y23" s="266">
        <v>5.0743044414150669</v>
      </c>
      <c r="Z23" s="267">
        <v>0</v>
      </c>
      <c r="AA23" s="261">
        <v>0</v>
      </c>
      <c r="AB23" s="268">
        <v>0</v>
      </c>
      <c r="AC23" s="263">
        <v>0</v>
      </c>
      <c r="AD23" s="234">
        <v>16</v>
      </c>
      <c r="AE23" s="234">
        <v>22</v>
      </c>
    </row>
    <row r="24" spans="1:31" x14ac:dyDescent="0.2">
      <c r="A24" s="234" t="s">
        <v>260</v>
      </c>
      <c r="B24" s="234" t="s">
        <v>86</v>
      </c>
      <c r="C24" s="234" t="s">
        <v>86</v>
      </c>
      <c r="D24" s="234">
        <v>1</v>
      </c>
      <c r="E24" s="256">
        <v>-191.53508921289202</v>
      </c>
      <c r="F24" s="256">
        <v>56.449090654541045</v>
      </c>
      <c r="G24" s="256">
        <v>-3.3930588959360675</v>
      </c>
      <c r="H24" s="256">
        <v>6.9649533216740013E-4</v>
      </c>
      <c r="I24" s="256">
        <v>1.1305219000912805</v>
      </c>
      <c r="J24" s="257">
        <v>420</v>
      </c>
      <c r="K24" s="257">
        <v>17459622.5</v>
      </c>
      <c r="L24" s="257">
        <v>210</v>
      </c>
      <c r="M24" s="257">
        <v>8587284</v>
      </c>
      <c r="N24" s="258">
        <v>-4.6074728975047793E-3</v>
      </c>
      <c r="O24" s="258">
        <v>-4.683945323656155E-3</v>
      </c>
      <c r="P24" s="259">
        <v>-40222.368734707321</v>
      </c>
      <c r="Q24" s="260">
        <v>-9087841.9919197727</v>
      </c>
      <c r="R24" s="261">
        <v>0</v>
      </c>
      <c r="S24" s="260">
        <v>0</v>
      </c>
      <c r="T24" s="262">
        <v>0</v>
      </c>
      <c r="U24" s="263">
        <v>0</v>
      </c>
      <c r="V24" s="264">
        <v>0</v>
      </c>
      <c r="W24" s="259">
        <v>0</v>
      </c>
      <c r="X24" s="265">
        <v>0</v>
      </c>
      <c r="Y24" s="266">
        <v>0</v>
      </c>
      <c r="Z24" s="267">
        <v>0</v>
      </c>
      <c r="AA24" s="261">
        <v>0</v>
      </c>
      <c r="AB24" s="268">
        <v>0</v>
      </c>
      <c r="AC24" s="263">
        <v>0</v>
      </c>
      <c r="AD24" s="234">
        <v>5</v>
      </c>
      <c r="AE24" s="234">
        <v>23</v>
      </c>
    </row>
    <row r="25" spans="1:31" x14ac:dyDescent="0.2">
      <c r="A25" s="234" t="s">
        <v>260</v>
      </c>
      <c r="B25" s="234" t="s">
        <v>87</v>
      </c>
      <c r="C25" s="234" t="s">
        <v>87</v>
      </c>
      <c r="D25" s="234">
        <v>0</v>
      </c>
      <c r="E25" s="256">
        <v>-191.3550955553703</v>
      </c>
      <c r="F25" s="256"/>
      <c r="G25" s="256"/>
      <c r="H25" s="256">
        <v>1</v>
      </c>
      <c r="I25" s="256"/>
      <c r="J25" s="257">
        <v>420</v>
      </c>
      <c r="K25" s="257">
        <v>17459622.5</v>
      </c>
      <c r="L25" s="257">
        <v>210</v>
      </c>
      <c r="M25" s="257">
        <v>8587284</v>
      </c>
      <c r="N25" s="258">
        <v>-4.6031430595510027E-3</v>
      </c>
      <c r="O25" s="258">
        <v>-4.679543621315862E-3</v>
      </c>
      <c r="P25" s="259">
        <v>-40184.570066627763</v>
      </c>
      <c r="Q25" s="260">
        <v>-9079301.7608538773</v>
      </c>
      <c r="R25" s="261">
        <v>0</v>
      </c>
      <c r="S25" s="260">
        <v>0</v>
      </c>
      <c r="T25" s="262">
        <v>0</v>
      </c>
      <c r="U25" s="263">
        <v>0</v>
      </c>
      <c r="V25" s="264">
        <v>0</v>
      </c>
      <c r="W25" s="259">
        <v>0</v>
      </c>
      <c r="X25" s="265">
        <v>0</v>
      </c>
      <c r="Y25" s="266">
        <v>0</v>
      </c>
      <c r="Z25" s="267">
        <v>0</v>
      </c>
      <c r="AA25" s="261">
        <v>0</v>
      </c>
      <c r="AB25" s="268">
        <v>0</v>
      </c>
      <c r="AC25" s="263">
        <v>0</v>
      </c>
      <c r="AD25" s="234">
        <v>8</v>
      </c>
      <c r="AE25" s="234">
        <v>24</v>
      </c>
    </row>
    <row r="26" spans="1:31" x14ac:dyDescent="0.2">
      <c r="A26" s="234" t="s">
        <v>260</v>
      </c>
      <c r="B26" s="234" t="s">
        <v>88</v>
      </c>
      <c r="C26" s="234" t="s">
        <v>88</v>
      </c>
      <c r="E26" s="256">
        <v>150.85275749232301</v>
      </c>
      <c r="F26" s="256">
        <v>59.855238641935465</v>
      </c>
      <c r="G26" s="256">
        <v>2.5202933095756355</v>
      </c>
      <c r="H26" s="256">
        <v>1.1726030912635769E-2</v>
      </c>
      <c r="I26" s="256">
        <v>1.2710698364703927</v>
      </c>
      <c r="J26" s="257">
        <v>420</v>
      </c>
      <c r="K26" s="257">
        <v>17459622.5</v>
      </c>
      <c r="L26" s="257">
        <v>210</v>
      </c>
      <c r="M26" s="257">
        <v>8587284</v>
      </c>
      <c r="N26" s="258">
        <v>3.6288389480801011E-3</v>
      </c>
      <c r="O26" s="258">
        <v>3.6890685196143309E-3</v>
      </c>
      <c r="P26" s="259">
        <v>31679.079073387831</v>
      </c>
      <c r="Q26" s="260">
        <v>7157571.1258412469</v>
      </c>
      <c r="R26" s="261">
        <v>0</v>
      </c>
      <c r="S26" s="260">
        <v>0</v>
      </c>
      <c r="T26" s="262">
        <v>0</v>
      </c>
      <c r="U26" s="263">
        <v>0</v>
      </c>
      <c r="V26" s="264">
        <v>0</v>
      </c>
      <c r="W26" s="259">
        <v>0</v>
      </c>
      <c r="X26" s="265">
        <v>0</v>
      </c>
      <c r="Y26" s="266">
        <v>0</v>
      </c>
      <c r="Z26" s="267">
        <v>0</v>
      </c>
      <c r="AA26" s="261">
        <v>0</v>
      </c>
      <c r="AB26" s="268">
        <v>0</v>
      </c>
      <c r="AC26" s="263">
        <v>0</v>
      </c>
      <c r="AD26" s="234">
        <v>9</v>
      </c>
      <c r="AE26" s="234">
        <v>25</v>
      </c>
    </row>
    <row r="27" spans="1:31" x14ac:dyDescent="0.2">
      <c r="A27" s="234" t="s">
        <v>260</v>
      </c>
      <c r="B27" s="234" t="s">
        <v>89</v>
      </c>
      <c r="C27" s="234" t="s">
        <v>89</v>
      </c>
      <c r="E27" s="256">
        <v>48.741015058589483</v>
      </c>
      <c r="F27" s="256">
        <v>55.955399371194545</v>
      </c>
      <c r="G27" s="256">
        <v>0.87106902294188648</v>
      </c>
      <c r="H27" s="256">
        <v>0.38375796340580859</v>
      </c>
      <c r="I27" s="256">
        <v>1.1108337823340879</v>
      </c>
      <c r="J27" s="257">
        <v>420</v>
      </c>
      <c r="K27" s="257">
        <v>17459622.5</v>
      </c>
      <c r="L27" s="257">
        <v>210</v>
      </c>
      <c r="M27" s="257">
        <v>8587284</v>
      </c>
      <c r="N27" s="258">
        <v>1.1724896299795476E-3</v>
      </c>
      <c r="O27" s="258">
        <v>1.1919499998257646E-3</v>
      </c>
      <c r="P27" s="259">
        <v>10235.613162303791</v>
      </c>
      <c r="Q27" s="260">
        <v>2312634.4378909185</v>
      </c>
      <c r="R27" s="261">
        <v>0</v>
      </c>
      <c r="S27" s="260">
        <v>0</v>
      </c>
      <c r="T27" s="262">
        <v>0</v>
      </c>
      <c r="U27" s="263">
        <v>0</v>
      </c>
      <c r="V27" s="264">
        <v>0</v>
      </c>
      <c r="W27" s="259">
        <v>0</v>
      </c>
      <c r="X27" s="265">
        <v>0</v>
      </c>
      <c r="Y27" s="266">
        <v>0</v>
      </c>
      <c r="Z27" s="267">
        <v>0</v>
      </c>
      <c r="AA27" s="261">
        <v>0</v>
      </c>
      <c r="AB27" s="268">
        <v>0</v>
      </c>
      <c r="AC27" s="263">
        <v>0</v>
      </c>
      <c r="AD27" s="234">
        <v>10</v>
      </c>
      <c r="AE27" s="234">
        <v>26</v>
      </c>
    </row>
    <row r="28" spans="1:31" x14ac:dyDescent="0.2">
      <c r="A28" s="234" t="s">
        <v>260</v>
      </c>
      <c r="B28" s="234" t="s">
        <v>90</v>
      </c>
      <c r="C28" s="234" t="s">
        <v>90</v>
      </c>
      <c r="E28" s="256">
        <v>-195.88217830929193</v>
      </c>
      <c r="F28" s="256">
        <v>56.586060104544622</v>
      </c>
      <c r="G28" s="256">
        <v>-3.4616684382583469</v>
      </c>
      <c r="H28" s="256">
        <v>5.4129694689286818E-4</v>
      </c>
      <c r="I28" s="256">
        <v>1.1360148078883088</v>
      </c>
      <c r="J28" s="257">
        <v>420</v>
      </c>
      <c r="K28" s="257">
        <v>17459622.5</v>
      </c>
      <c r="L28" s="257">
        <v>210</v>
      </c>
      <c r="M28" s="257">
        <v>8587284</v>
      </c>
      <c r="N28" s="258">
        <v>-4.7120443119490476E-3</v>
      </c>
      <c r="O28" s="258">
        <v>-4.7902523597625635E-3</v>
      </c>
      <c r="P28" s="259">
        <v>-41135.257444951305</v>
      </c>
      <c r="Q28" s="260">
        <v>-9294100.0671122968</v>
      </c>
      <c r="R28" s="261">
        <v>0</v>
      </c>
      <c r="S28" s="260">
        <v>0</v>
      </c>
      <c r="T28" s="262">
        <v>0</v>
      </c>
      <c r="U28" s="263">
        <v>0</v>
      </c>
      <c r="V28" s="264">
        <v>0</v>
      </c>
      <c r="W28" s="259">
        <v>0</v>
      </c>
      <c r="X28" s="265">
        <v>0</v>
      </c>
      <c r="Y28" s="266">
        <v>0</v>
      </c>
      <c r="Z28" s="267">
        <v>0</v>
      </c>
      <c r="AA28" s="261">
        <v>0</v>
      </c>
      <c r="AB28" s="268">
        <v>0</v>
      </c>
      <c r="AC28" s="263">
        <v>0</v>
      </c>
      <c r="AD28" s="234">
        <v>11</v>
      </c>
      <c r="AE28" s="234">
        <v>27</v>
      </c>
    </row>
    <row r="29" spans="1:31" x14ac:dyDescent="0.2">
      <c r="A29" s="234" t="s">
        <v>260</v>
      </c>
      <c r="B29" s="234" t="s">
        <v>91</v>
      </c>
      <c r="C29" s="234" t="s">
        <v>91</v>
      </c>
      <c r="E29" s="256">
        <v>-168.23528982469571</v>
      </c>
      <c r="F29" s="256">
        <v>55.077310898929873</v>
      </c>
      <c r="G29" s="256">
        <v>-3.0545298432128871</v>
      </c>
      <c r="H29" s="256">
        <v>2.2659170095659679E-3</v>
      </c>
      <c r="I29" s="256">
        <v>1.076243484938602</v>
      </c>
      <c r="J29" s="257">
        <v>420</v>
      </c>
      <c r="K29" s="257">
        <v>17459622.5</v>
      </c>
      <c r="L29" s="257">
        <v>210</v>
      </c>
      <c r="M29" s="257">
        <v>8587284</v>
      </c>
      <c r="N29" s="258">
        <v>-4.0469845053277761E-3</v>
      </c>
      <c r="O29" s="258">
        <v>-4.1141542381952318E-3</v>
      </c>
      <c r="P29" s="259">
        <v>-35329.410863186102</v>
      </c>
      <c r="Q29" s="260">
        <v>-7982327.0904282676</v>
      </c>
      <c r="R29" s="261">
        <v>0</v>
      </c>
      <c r="S29" s="260">
        <v>0</v>
      </c>
      <c r="T29" s="262">
        <v>0</v>
      </c>
      <c r="U29" s="263">
        <v>0</v>
      </c>
      <c r="V29" s="264">
        <v>0</v>
      </c>
      <c r="W29" s="259">
        <v>0</v>
      </c>
      <c r="X29" s="265">
        <v>0</v>
      </c>
      <c r="Y29" s="266">
        <v>0</v>
      </c>
      <c r="Z29" s="267">
        <v>0</v>
      </c>
      <c r="AA29" s="261">
        <v>0</v>
      </c>
      <c r="AB29" s="268">
        <v>0</v>
      </c>
      <c r="AC29" s="263">
        <v>0</v>
      </c>
      <c r="AD29" s="234">
        <v>12</v>
      </c>
      <c r="AE29" s="234">
        <v>28</v>
      </c>
    </row>
    <row r="30" spans="1:31" x14ac:dyDescent="0.2">
      <c r="A30" s="234" t="s">
        <v>260</v>
      </c>
      <c r="B30" s="234" t="s">
        <v>92</v>
      </c>
      <c r="C30" s="234" t="s">
        <v>92</v>
      </c>
      <c r="E30" s="256">
        <v>-323.72552594425133</v>
      </c>
      <c r="F30" s="256">
        <v>56.727895633087904</v>
      </c>
      <c r="G30" s="256">
        <v>-5.7066373136434603</v>
      </c>
      <c r="H30" s="256">
        <v>1.2181472057835171E-8</v>
      </c>
      <c r="I30" s="256">
        <v>1.1417168905853079</v>
      </c>
      <c r="J30" s="257">
        <v>420</v>
      </c>
      <c r="K30" s="257">
        <v>17459622.5</v>
      </c>
      <c r="L30" s="257">
        <v>210</v>
      </c>
      <c r="M30" s="257">
        <v>8587284</v>
      </c>
      <c r="N30" s="258">
        <v>-7.7873803340585144E-3</v>
      </c>
      <c r="O30" s="258">
        <v>-7.9166312012381064E-3</v>
      </c>
      <c r="P30" s="259">
        <v>-67982.360448292777</v>
      </c>
      <c r="Q30" s="260">
        <v>-15359934.519687271</v>
      </c>
      <c r="R30" s="261">
        <v>0</v>
      </c>
      <c r="S30" s="260">
        <v>0</v>
      </c>
      <c r="T30" s="262">
        <v>0</v>
      </c>
      <c r="U30" s="263">
        <v>0</v>
      </c>
      <c r="V30" s="264">
        <v>0</v>
      </c>
      <c r="W30" s="259">
        <v>0</v>
      </c>
      <c r="X30" s="265">
        <v>0</v>
      </c>
      <c r="Y30" s="266">
        <v>0</v>
      </c>
      <c r="Z30" s="267">
        <v>0</v>
      </c>
      <c r="AA30" s="261">
        <v>0</v>
      </c>
      <c r="AB30" s="268">
        <v>0</v>
      </c>
      <c r="AC30" s="263">
        <v>0</v>
      </c>
      <c r="AD30" s="234">
        <v>13</v>
      </c>
      <c r="AE30" s="234">
        <v>29</v>
      </c>
    </row>
    <row r="31" spans="1:31" x14ac:dyDescent="0.2">
      <c r="A31" s="234" t="s">
        <v>260</v>
      </c>
      <c r="B31" s="234" t="s">
        <v>93</v>
      </c>
      <c r="C31" s="234" t="s">
        <v>93</v>
      </c>
      <c r="E31" s="256">
        <v>505.07137747278688</v>
      </c>
      <c r="F31" s="256">
        <v>59.382721708406571</v>
      </c>
      <c r="G31" s="256">
        <v>8.5053591843245879</v>
      </c>
      <c r="H31" s="256">
        <v>2.3579125375370618E-17</v>
      </c>
      <c r="I31" s="256">
        <v>1.2510805636819304</v>
      </c>
      <c r="J31" s="257">
        <v>420</v>
      </c>
      <c r="K31" s="257">
        <v>17459622.5</v>
      </c>
      <c r="L31" s="257">
        <v>210</v>
      </c>
      <c r="M31" s="257">
        <v>8587284</v>
      </c>
      <c r="N31" s="258">
        <v>1.2149745994712685E-2</v>
      </c>
      <c r="O31" s="258">
        <v>1.2351401126279886E-2</v>
      </c>
      <c r="P31" s="259">
        <v>106064.98926928524</v>
      </c>
      <c r="Q31" s="260">
        <v>23964323.675502308</v>
      </c>
      <c r="R31" s="261">
        <v>0</v>
      </c>
      <c r="S31" s="260">
        <v>0</v>
      </c>
      <c r="T31" s="262">
        <v>0</v>
      </c>
      <c r="U31" s="263">
        <v>0</v>
      </c>
      <c r="V31" s="264">
        <v>0</v>
      </c>
      <c r="W31" s="259">
        <v>0</v>
      </c>
      <c r="X31" s="265">
        <v>0</v>
      </c>
      <c r="Y31" s="266">
        <v>0</v>
      </c>
      <c r="Z31" s="267">
        <v>0</v>
      </c>
      <c r="AA31" s="261">
        <v>0</v>
      </c>
      <c r="AB31" s="268">
        <v>0</v>
      </c>
      <c r="AC31" s="263">
        <v>0</v>
      </c>
      <c r="AD31" s="234">
        <v>14</v>
      </c>
      <c r="AE31" s="234">
        <v>30</v>
      </c>
    </row>
    <row r="32" spans="1:31" x14ac:dyDescent="0.2">
      <c r="A32" s="234" t="s">
        <v>260</v>
      </c>
      <c r="B32" s="234" t="s">
        <v>94</v>
      </c>
      <c r="C32" s="234" t="s">
        <v>94</v>
      </c>
      <c r="E32" s="256">
        <v>48.729401685198496</v>
      </c>
      <c r="F32" s="256">
        <v>55.845276821176242</v>
      </c>
      <c r="G32" s="256">
        <v>0.87257874719175099</v>
      </c>
      <c r="H32" s="256">
        <v>0.38293430481614976</v>
      </c>
      <c r="I32" s="256">
        <v>1.1064657507594102</v>
      </c>
      <c r="J32" s="257">
        <v>420</v>
      </c>
      <c r="K32" s="257">
        <v>17459622.5</v>
      </c>
      <c r="L32" s="257">
        <v>210</v>
      </c>
      <c r="M32" s="257">
        <v>8587284</v>
      </c>
      <c r="N32" s="258">
        <v>1.17221026444205E-3</v>
      </c>
      <c r="O32" s="258">
        <v>1.191665997525141E-3</v>
      </c>
      <c r="P32" s="259">
        <v>10233.174353891683</v>
      </c>
      <c r="Q32" s="260">
        <v>2312083.4135182868</v>
      </c>
      <c r="R32" s="261">
        <v>0</v>
      </c>
      <c r="S32" s="260">
        <v>0</v>
      </c>
      <c r="T32" s="262">
        <v>0</v>
      </c>
      <c r="U32" s="263">
        <v>0</v>
      </c>
      <c r="V32" s="264">
        <v>0</v>
      </c>
      <c r="W32" s="259">
        <v>0</v>
      </c>
      <c r="X32" s="265">
        <v>0</v>
      </c>
      <c r="Y32" s="266">
        <v>0</v>
      </c>
      <c r="Z32" s="267">
        <v>0</v>
      </c>
      <c r="AA32" s="261">
        <v>0</v>
      </c>
      <c r="AB32" s="268">
        <v>0</v>
      </c>
      <c r="AC32" s="263">
        <v>0</v>
      </c>
      <c r="AD32" s="234">
        <v>15</v>
      </c>
      <c r="AE32" s="234">
        <v>31</v>
      </c>
    </row>
    <row r="33" spans="1:31" x14ac:dyDescent="0.2">
      <c r="A33" s="234" t="s">
        <v>260</v>
      </c>
      <c r="B33" s="234" t="s">
        <v>95</v>
      </c>
      <c r="C33" s="234" t="s">
        <v>95</v>
      </c>
      <c r="E33" s="256">
        <v>24.745361803668306</v>
      </c>
      <c r="F33" s="256">
        <v>55.934813497071765</v>
      </c>
      <c r="G33" s="256">
        <v>0.44239642999728152</v>
      </c>
      <c r="H33" s="256">
        <v>0.65822134923840059</v>
      </c>
      <c r="I33" s="256">
        <v>1.1100165858446838</v>
      </c>
      <c r="J33" s="257">
        <v>420</v>
      </c>
      <c r="K33" s="257">
        <v>17459622.5</v>
      </c>
      <c r="L33" s="257">
        <v>210</v>
      </c>
      <c r="M33" s="257">
        <v>8587284</v>
      </c>
      <c r="N33" s="258">
        <v>5.952621230808793E-4</v>
      </c>
      <c r="O33" s="258">
        <v>6.0514197256901535E-4</v>
      </c>
      <c r="P33" s="259">
        <v>5196.5259787703444</v>
      </c>
      <c r="Q33" s="260">
        <v>1174103.0796433715</v>
      </c>
      <c r="R33" s="261">
        <v>0</v>
      </c>
      <c r="S33" s="260">
        <v>0</v>
      </c>
      <c r="T33" s="262">
        <v>0</v>
      </c>
      <c r="U33" s="263">
        <v>0</v>
      </c>
      <c r="V33" s="264">
        <v>0</v>
      </c>
      <c r="W33" s="259">
        <v>0</v>
      </c>
      <c r="X33" s="265">
        <v>0</v>
      </c>
      <c r="Y33" s="266">
        <v>0</v>
      </c>
      <c r="Z33" s="267">
        <v>0</v>
      </c>
      <c r="AA33" s="261">
        <v>0</v>
      </c>
      <c r="AB33" s="268">
        <v>0</v>
      </c>
      <c r="AC33" s="263">
        <v>0</v>
      </c>
      <c r="AD33" s="234">
        <v>6</v>
      </c>
      <c r="AE33" s="234">
        <v>32</v>
      </c>
    </row>
    <row r="34" spans="1:31" x14ac:dyDescent="0.2">
      <c r="A34" s="234" t="s">
        <v>260</v>
      </c>
      <c r="B34" s="234" t="s">
        <v>96</v>
      </c>
      <c r="C34" s="234" t="s">
        <v>96</v>
      </c>
      <c r="E34" s="256">
        <v>114.13625286803564</v>
      </c>
      <c r="F34" s="256">
        <v>54.563515279071495</v>
      </c>
      <c r="G34" s="256">
        <v>2.0918053443637636</v>
      </c>
      <c r="H34" s="256">
        <v>3.6505865298069068E-2</v>
      </c>
      <c r="I34" s="256">
        <v>1.0562573978120342</v>
      </c>
      <c r="J34" s="257">
        <v>420</v>
      </c>
      <c r="K34" s="257">
        <v>17459622.5</v>
      </c>
      <c r="L34" s="257">
        <v>210</v>
      </c>
      <c r="M34" s="257">
        <v>8587284</v>
      </c>
      <c r="N34" s="258">
        <v>2.7456049639432334E-3</v>
      </c>
      <c r="O34" s="258">
        <v>2.7911750796046205E-3</v>
      </c>
      <c r="P34" s="259">
        <v>23968.613102287483</v>
      </c>
      <c r="Q34" s="260">
        <v>5415468.4443308339</v>
      </c>
      <c r="R34" s="261">
        <v>0</v>
      </c>
      <c r="S34" s="260">
        <v>0</v>
      </c>
      <c r="T34" s="262">
        <v>0</v>
      </c>
      <c r="U34" s="263">
        <v>0</v>
      </c>
      <c r="V34" s="264">
        <v>0</v>
      </c>
      <c r="W34" s="259">
        <v>0</v>
      </c>
      <c r="X34" s="265">
        <v>0</v>
      </c>
      <c r="Y34" s="266">
        <v>0</v>
      </c>
      <c r="Z34" s="267">
        <v>0</v>
      </c>
      <c r="AA34" s="261">
        <v>0</v>
      </c>
      <c r="AB34" s="268">
        <v>0</v>
      </c>
      <c r="AC34" s="263">
        <v>0</v>
      </c>
      <c r="AD34" s="234">
        <v>7</v>
      </c>
      <c r="AE34" s="234">
        <v>33</v>
      </c>
    </row>
    <row r="35" spans="1:31" x14ac:dyDescent="0.2">
      <c r="E35" s="256"/>
      <c r="F35" s="256"/>
      <c r="G35" s="256"/>
      <c r="H35" s="256"/>
      <c r="I35" s="256"/>
      <c r="J35" s="257"/>
      <c r="K35" s="257"/>
      <c r="L35" s="257"/>
      <c r="M35" s="257"/>
      <c r="N35" s="258"/>
      <c r="O35" s="258"/>
      <c r="P35" s="259"/>
      <c r="Q35" s="260"/>
      <c r="R35" s="261"/>
      <c r="S35" s="260"/>
      <c r="T35" s="262"/>
      <c r="U35" s="263"/>
      <c r="V35" s="264"/>
      <c r="W35" s="259"/>
      <c r="X35" s="265"/>
      <c r="Y35" s="262"/>
      <c r="Z35" s="263"/>
      <c r="AA35" s="261"/>
      <c r="AB35" s="268"/>
      <c r="AC35" s="263"/>
      <c r="AD35" s="272"/>
    </row>
    <row r="36" spans="1:31" x14ac:dyDescent="0.2">
      <c r="E36" s="256"/>
      <c r="F36" s="256"/>
      <c r="G36" s="256"/>
      <c r="H36" s="256"/>
      <c r="I36" s="256"/>
      <c r="J36" s="257"/>
      <c r="K36" s="257"/>
      <c r="L36" s="257"/>
      <c r="M36" s="257"/>
      <c r="N36" s="258"/>
      <c r="O36" s="258"/>
      <c r="P36" s="259"/>
      <c r="Q36" s="260"/>
      <c r="R36" s="261"/>
      <c r="S36" s="260"/>
      <c r="T36" s="262"/>
      <c r="U36" s="263"/>
      <c r="V36" s="264"/>
      <c r="W36" s="259"/>
      <c r="X36" s="265"/>
      <c r="Y36" s="262"/>
      <c r="Z36" s="263"/>
      <c r="AA36" s="261"/>
      <c r="AB36" s="268"/>
      <c r="AC36" s="263"/>
      <c r="AD36" s="272"/>
    </row>
    <row r="37" spans="1:31" x14ac:dyDescent="0.2">
      <c r="E37" s="256"/>
      <c r="F37" s="256"/>
      <c r="G37" s="256"/>
      <c r="H37" s="256"/>
      <c r="I37" s="256"/>
      <c r="J37" s="257"/>
      <c r="K37" s="257"/>
      <c r="L37" s="257"/>
      <c r="M37" s="257"/>
      <c r="N37" s="258"/>
      <c r="O37" s="258"/>
      <c r="P37" s="259"/>
      <c r="Q37" s="260"/>
      <c r="R37" s="261"/>
      <c r="S37" s="260"/>
      <c r="T37" s="262"/>
      <c r="U37" s="263"/>
      <c r="V37" s="264"/>
      <c r="W37" s="259"/>
      <c r="X37" s="265"/>
      <c r="Y37" s="262"/>
      <c r="Z37" s="263"/>
      <c r="AA37" s="261"/>
      <c r="AB37" s="268"/>
      <c r="AC37" s="263"/>
      <c r="AD37" s="272"/>
    </row>
    <row r="38" spans="1:31" x14ac:dyDescent="0.2">
      <c r="E38" s="256"/>
      <c r="F38" s="256"/>
      <c r="G38" s="256"/>
      <c r="H38" s="256"/>
      <c r="I38" s="256"/>
      <c r="J38" s="257"/>
      <c r="K38" s="257"/>
      <c r="L38" s="257"/>
      <c r="M38" s="257"/>
      <c r="N38" s="258"/>
      <c r="O38" s="258"/>
      <c r="P38" s="259"/>
      <c r="Q38" s="260"/>
      <c r="R38" s="261"/>
      <c r="S38" s="260"/>
      <c r="T38" s="262"/>
      <c r="U38" s="263"/>
      <c r="V38" s="264"/>
      <c r="W38" s="259"/>
      <c r="X38" s="265"/>
      <c r="Y38" s="262"/>
      <c r="Z38" s="263"/>
      <c r="AA38" s="261"/>
      <c r="AB38" s="268"/>
      <c r="AC38" s="263"/>
      <c r="AD38" s="272"/>
    </row>
  </sheetData>
  <autoFilter ref="A1:AE33" xr:uid="{507219F4-9B28-4019-86CD-E58E9C7B2E88}">
    <sortState xmlns:xlrd2="http://schemas.microsoft.com/office/spreadsheetml/2017/richdata2" ref="A2:AE34">
      <sortCondition ref="AE1:AE33"/>
    </sortState>
  </autoFilter>
  <mergeCells count="1">
    <mergeCell ref="AG1:AH1"/>
  </mergeCells>
  <conditionalFormatting sqref="H2:H34">
    <cfRule type="cellIs" dxfId="30" priority="5" operator="greaterThan">
      <formula>0.05</formula>
    </cfRule>
  </conditionalFormatting>
  <conditionalFormatting sqref="I2:I34">
    <cfRule type="cellIs" dxfId="29" priority="4" operator="greaterThan">
      <formula>5</formula>
    </cfRule>
  </conditionalFormatting>
  <conditionalFormatting sqref="E2:E34">
    <cfRule type="cellIs" dxfId="28" priority="3" operator="lessThan">
      <formula>0</formula>
    </cfRule>
  </conditionalFormatting>
  <conditionalFormatting sqref="AC2:AC38 T2:U38">
    <cfRule type="cellIs" dxfId="27" priority="1" operator="lessThan">
      <formula>0</formula>
    </cfRule>
    <cfRule type="cellIs" dxfId="26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485B-5772-4C49-B626-CF8C442E30BD}">
  <sheetPr>
    <tabColor theme="9" tint="0.39997558519241921"/>
  </sheetPr>
  <dimension ref="A1:AH37"/>
  <sheetViews>
    <sheetView showGridLines="0" zoomScale="110" zoomScaleNormal="110" workbookViewId="0">
      <pane xSplit="3" ySplit="1" topLeftCell="J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2" t="s">
        <v>22</v>
      </c>
      <c r="C1" s="12" t="s">
        <v>23</v>
      </c>
      <c r="D1" s="13" t="s">
        <v>24</v>
      </c>
      <c r="E1" s="14" t="s">
        <v>25</v>
      </c>
      <c r="F1" s="15" t="s">
        <v>26</v>
      </c>
      <c r="G1" s="15" t="s">
        <v>27</v>
      </c>
      <c r="H1" s="15" t="s">
        <v>28</v>
      </c>
      <c r="I1" s="16" t="s">
        <v>29</v>
      </c>
      <c r="J1" s="17" t="s">
        <v>30</v>
      </c>
      <c r="K1" s="18" t="s">
        <v>31</v>
      </c>
      <c r="L1" s="18" t="s">
        <v>32</v>
      </c>
      <c r="M1" s="19" t="s">
        <v>33</v>
      </c>
      <c r="N1" s="20" t="s">
        <v>34</v>
      </c>
      <c r="O1" s="21" t="s">
        <v>35</v>
      </c>
      <c r="P1" s="21" t="s">
        <v>36</v>
      </c>
      <c r="Q1" s="22" t="s">
        <v>37</v>
      </c>
      <c r="R1" s="23" t="s">
        <v>38</v>
      </c>
      <c r="S1" s="24" t="s">
        <v>39</v>
      </c>
      <c r="T1" s="25" t="s">
        <v>40</v>
      </c>
      <c r="U1" s="24" t="s">
        <v>41</v>
      </c>
      <c r="V1" s="26" t="s">
        <v>42</v>
      </c>
      <c r="W1" s="27" t="s">
        <v>43</v>
      </c>
      <c r="X1" s="24" t="s">
        <v>44</v>
      </c>
      <c r="Y1" s="25" t="s">
        <v>45</v>
      </c>
      <c r="Z1" s="24" t="s">
        <v>46</v>
      </c>
      <c r="AA1" s="25" t="s">
        <v>47</v>
      </c>
      <c r="AB1" s="28" t="s">
        <v>48</v>
      </c>
      <c r="AC1" s="29" t="s">
        <v>49</v>
      </c>
      <c r="AD1" s="30" t="s">
        <v>50</v>
      </c>
      <c r="AE1" s="31" t="s">
        <v>51</v>
      </c>
      <c r="AG1" s="307" t="s">
        <v>52</v>
      </c>
      <c r="AH1" s="307"/>
    </row>
    <row r="2" spans="1:34" x14ac:dyDescent="0.25">
      <c r="A2" t="s">
        <v>176</v>
      </c>
      <c r="B2" s="32" t="s">
        <v>177</v>
      </c>
      <c r="C2" s="32" t="s">
        <v>178</v>
      </c>
      <c r="D2">
        <v>1</v>
      </c>
      <c r="E2" s="207">
        <v>8.8791390777084639E-5</v>
      </c>
      <c r="F2" s="33">
        <v>4.8184770051198084E-5</v>
      </c>
      <c r="G2" s="33">
        <v>1.8427272908585126</v>
      </c>
      <c r="H2" s="33">
        <v>6.5427542760593926E-2</v>
      </c>
      <c r="I2" s="33">
        <v>0.97370444069561879</v>
      </c>
      <c r="J2" s="34">
        <v>63903188.682185024</v>
      </c>
      <c r="K2" s="34">
        <v>9323652.5</v>
      </c>
      <c r="L2" s="34">
        <v>33053756.266915221</v>
      </c>
      <c r="M2" s="34">
        <v>4597254</v>
      </c>
      <c r="N2" s="35">
        <v>6.085654734752998E-4</v>
      </c>
      <c r="O2" s="35">
        <v>6.384004428178603E-4</v>
      </c>
      <c r="P2" s="36">
        <v>2934.8889893461796</v>
      </c>
      <c r="Q2" s="37">
        <v>663108.81825287582</v>
      </c>
      <c r="R2" s="38">
        <v>3152526.7300000004</v>
      </c>
      <c r="S2" s="37">
        <v>3363922</v>
      </c>
      <c r="T2" s="39">
        <v>0.21034201294555741</v>
      </c>
      <c r="U2" s="40">
        <v>4.8722226788881624</v>
      </c>
      <c r="V2" s="41">
        <v>1.9099999999999999E-2</v>
      </c>
      <c r="W2" s="36">
        <v>90073.651799999992</v>
      </c>
      <c r="X2" s="42">
        <v>444030219</v>
      </c>
      <c r="Y2" s="43">
        <v>6.6929144330354425E-6</v>
      </c>
      <c r="Z2" s="44">
        <v>2.0285477867442169E-4</v>
      </c>
      <c r="AA2" s="38">
        <v>0</v>
      </c>
      <c r="AB2" s="45">
        <v>2590219.94</v>
      </c>
      <c r="AC2" s="40">
        <v>0</v>
      </c>
      <c r="AD2" s="32">
        <v>16</v>
      </c>
      <c r="AE2" s="32">
        <v>1</v>
      </c>
      <c r="AG2" s="46" t="s">
        <v>55</v>
      </c>
      <c r="AH2" s="46" t="s">
        <v>56</v>
      </c>
    </row>
    <row r="3" spans="1:34" x14ac:dyDescent="0.25">
      <c r="A3" t="s">
        <v>179</v>
      </c>
      <c r="B3" s="32" t="s">
        <v>180</v>
      </c>
      <c r="C3" s="32" t="s">
        <v>180</v>
      </c>
      <c r="D3">
        <v>1</v>
      </c>
      <c r="E3" s="207">
        <v>5.1277660157672544E-4</v>
      </c>
      <c r="F3" s="33">
        <v>2.5445159367538689E-4</v>
      </c>
      <c r="G3" s="33">
        <v>2.0152225976265377</v>
      </c>
      <c r="H3" s="33">
        <v>4.3934332296107798E-2</v>
      </c>
      <c r="I3" s="33">
        <v>1.0714375954129118</v>
      </c>
      <c r="J3" s="34">
        <v>6207143.1442075036</v>
      </c>
      <c r="K3" s="34">
        <v>9323652.5</v>
      </c>
      <c r="L3" s="34">
        <v>1468943.6788934786</v>
      </c>
      <c r="M3" s="34">
        <v>4597254</v>
      </c>
      <c r="N3" s="35">
        <v>3.4137670478248666E-4</v>
      </c>
      <c r="O3" s="35">
        <v>1.6384562340271183E-4</v>
      </c>
      <c r="P3" s="36">
        <v>753.23994757061064</v>
      </c>
      <c r="Q3" s="37">
        <v>170187.03375410373</v>
      </c>
      <c r="R3" s="38">
        <v>1807478.9900000002</v>
      </c>
      <c r="S3" s="37">
        <v>3987750</v>
      </c>
      <c r="T3" s="39">
        <v>9.4157129734660824E-2</v>
      </c>
      <c r="U3" s="40">
        <v>2.2809597431289705</v>
      </c>
      <c r="V3" s="41">
        <v>1.06E-2</v>
      </c>
      <c r="W3" s="36">
        <v>49988.518799999998</v>
      </c>
      <c r="X3" s="42">
        <v>196898252</v>
      </c>
      <c r="Y3" s="43">
        <v>1.2611946184314398E-5</v>
      </c>
      <c r="Z3" s="44">
        <v>2.5387995216940776E-4</v>
      </c>
      <c r="AA3" s="38">
        <v>0</v>
      </c>
      <c r="AB3" s="45">
        <v>3070567.5</v>
      </c>
      <c r="AC3" s="40">
        <v>0</v>
      </c>
      <c r="AD3" s="32">
        <v>17</v>
      </c>
      <c r="AE3" s="32">
        <v>2</v>
      </c>
      <c r="AG3" s="46"/>
      <c r="AH3" s="46"/>
    </row>
    <row r="4" spans="1:34" x14ac:dyDescent="0.25">
      <c r="A4" t="s">
        <v>181</v>
      </c>
      <c r="B4" s="32" t="s">
        <v>182</v>
      </c>
      <c r="C4" s="32" t="s">
        <v>183</v>
      </c>
      <c r="D4">
        <v>1</v>
      </c>
      <c r="E4" s="33">
        <v>-166.51505115450794</v>
      </c>
      <c r="F4" s="33">
        <v>76.767087476243915</v>
      </c>
      <c r="G4" s="33">
        <v>-2.169094290649455</v>
      </c>
      <c r="H4" s="33">
        <v>3.0122136019797286E-2</v>
      </c>
      <c r="I4" s="33">
        <v>2.7591167294786798</v>
      </c>
      <c r="J4" s="34">
        <v>2703.10650601828</v>
      </c>
      <c r="K4" s="34">
        <v>9323652.5</v>
      </c>
      <c r="L4" s="34">
        <v>777.09996958987188</v>
      </c>
      <c r="M4" s="34">
        <v>4597254</v>
      </c>
      <c r="N4" s="35">
        <v>-4.8275921708334488E-2</v>
      </c>
      <c r="O4" s="35">
        <v>-2.8146985393546688E-2</v>
      </c>
      <c r="P4" s="36">
        <v>-129398.84118842408</v>
      </c>
      <c r="Q4" s="37">
        <v>-29236374.178112537</v>
      </c>
      <c r="R4" s="38">
        <v>40506.06</v>
      </c>
      <c r="S4" s="37">
        <v>376728</v>
      </c>
      <c r="T4" s="39">
        <v>-721.77778283329803</v>
      </c>
      <c r="U4" s="40">
        <v>0.6833340056313002</v>
      </c>
      <c r="V4" s="41">
        <v>2.9999999999999997E-4</v>
      </c>
      <c r="W4" s="36">
        <v>1414.7693999999999</v>
      </c>
      <c r="X4" s="42">
        <v>87089</v>
      </c>
      <c r="Y4" s="43">
        <v>-12.272272495108504</v>
      </c>
      <c r="Z4" s="44">
        <v>1.624509869214252E-2</v>
      </c>
      <c r="AA4" s="38">
        <v>0</v>
      </c>
      <c r="AB4" s="45">
        <v>290080.56</v>
      </c>
      <c r="AC4" s="40">
        <v>0</v>
      </c>
      <c r="AD4" s="32">
        <v>19</v>
      </c>
      <c r="AE4" s="32">
        <v>3</v>
      </c>
      <c r="AG4" s="46" t="s">
        <v>59</v>
      </c>
      <c r="AH4" s="47" t="s">
        <v>60</v>
      </c>
    </row>
    <row r="5" spans="1:34" x14ac:dyDescent="0.25">
      <c r="A5" t="s">
        <v>181</v>
      </c>
      <c r="B5" s="32" t="s">
        <v>184</v>
      </c>
      <c r="C5" s="32" t="s">
        <v>185</v>
      </c>
      <c r="D5">
        <v>1</v>
      </c>
      <c r="E5" s="207">
        <v>7.031190318337702E-4</v>
      </c>
      <c r="F5" s="33">
        <v>3.3946773886663613E-3</v>
      </c>
      <c r="G5" s="33">
        <v>0.20712396240692513</v>
      </c>
      <c r="H5" s="33">
        <v>0.83592141772344097</v>
      </c>
      <c r="I5" s="33">
        <v>1.6009907363146525</v>
      </c>
      <c r="J5" s="34">
        <v>66056361.351021752</v>
      </c>
      <c r="K5" s="34">
        <v>9323652.5</v>
      </c>
      <c r="L5" s="34">
        <v>36737597.377242379</v>
      </c>
      <c r="M5" s="34">
        <v>4597254</v>
      </c>
      <c r="N5" s="35">
        <v>4.9814688867471299E-3</v>
      </c>
      <c r="O5" s="35">
        <v>5.6187680514901972E-3</v>
      </c>
      <c r="P5" s="36">
        <v>25830.903899785517</v>
      </c>
      <c r="Q5" s="37">
        <v>5836234.4271175396</v>
      </c>
      <c r="R5" s="38">
        <v>2042004</v>
      </c>
      <c r="S5" s="37">
        <v>2105169</v>
      </c>
      <c r="T5" s="39">
        <v>2.8580915743150062</v>
      </c>
      <c r="U5" s="40">
        <v>2.7717983089237097</v>
      </c>
      <c r="V5" s="41">
        <v>6.7999999999999996E-3</v>
      </c>
      <c r="W5" s="36">
        <v>32068.106399999993</v>
      </c>
      <c r="X5" s="42">
        <v>309639512</v>
      </c>
      <c r="Y5" s="43">
        <v>9.5693042797189871E-5</v>
      </c>
      <c r="Z5" s="44">
        <v>1.0356593767012524E-4</v>
      </c>
      <c r="AA5" s="38">
        <v>0</v>
      </c>
      <c r="AB5" s="45">
        <v>1620980.1300000001</v>
      </c>
      <c r="AC5" s="40">
        <v>0</v>
      </c>
      <c r="AD5" s="32">
        <v>20</v>
      </c>
      <c r="AE5" s="32">
        <v>4</v>
      </c>
      <c r="AG5" s="46" t="s">
        <v>62</v>
      </c>
      <c r="AH5" s="46">
        <v>0.9677</v>
      </c>
    </row>
    <row r="6" spans="1:34" x14ac:dyDescent="0.25">
      <c r="A6" t="s">
        <v>176</v>
      </c>
      <c r="B6" s="32" t="s">
        <v>186</v>
      </c>
      <c r="C6" s="32" t="s">
        <v>187</v>
      </c>
      <c r="D6">
        <v>1</v>
      </c>
      <c r="E6" s="207">
        <v>3.9000428875768003E-2</v>
      </c>
      <c r="F6" s="33">
        <v>3.2002294905520812E-2</v>
      </c>
      <c r="G6" s="33">
        <v>1.2186760040461948</v>
      </c>
      <c r="H6" s="33">
        <v>0.22302423915903266</v>
      </c>
      <c r="I6" s="33">
        <v>1.0291032682778332</v>
      </c>
      <c r="J6" s="34">
        <v>106121.35821326755</v>
      </c>
      <c r="K6" s="34">
        <v>9323652.5</v>
      </c>
      <c r="L6" s="34">
        <v>49486.957248934872</v>
      </c>
      <c r="M6" s="34">
        <v>4597254</v>
      </c>
      <c r="N6" s="35">
        <v>4.4390098013588988E-4</v>
      </c>
      <c r="O6" s="35">
        <v>4.1981856048529324E-4</v>
      </c>
      <c r="P6" s="36">
        <v>1930.0125564652562</v>
      </c>
      <c r="Q6" s="37">
        <v>436067.03700775997</v>
      </c>
      <c r="R6" s="38">
        <v>11954978.08</v>
      </c>
      <c r="S6" s="37">
        <v>12438170</v>
      </c>
      <c r="T6" s="39">
        <v>3.6475770519167693E-2</v>
      </c>
      <c r="U6" s="40">
        <v>1.3314979422690911</v>
      </c>
      <c r="V6" s="41">
        <v>1.9300000000000001E-2</v>
      </c>
      <c r="W6" s="36">
        <v>91016.83140000001</v>
      </c>
      <c r="X6" s="42">
        <v>227016694</v>
      </c>
      <c r="Y6" s="43">
        <v>1.1340651393172368E-5</v>
      </c>
      <c r="Z6" s="44">
        <v>4.0092571958606711E-4</v>
      </c>
      <c r="AA6" s="38">
        <v>0</v>
      </c>
      <c r="AB6" s="45">
        <v>9577390.9000000004</v>
      </c>
      <c r="AC6" s="40">
        <v>0</v>
      </c>
      <c r="AD6" s="32">
        <v>21</v>
      </c>
      <c r="AE6" s="32">
        <v>5</v>
      </c>
    </row>
    <row r="7" spans="1:34" x14ac:dyDescent="0.25">
      <c r="A7" t="s">
        <v>188</v>
      </c>
      <c r="B7" s="32" t="s">
        <v>64</v>
      </c>
      <c r="C7" s="32" t="s">
        <v>65</v>
      </c>
      <c r="D7">
        <v>1</v>
      </c>
      <c r="E7" s="33">
        <v>0.28863033709759339</v>
      </c>
      <c r="F7" s="33">
        <v>0.25948096131219406</v>
      </c>
      <c r="G7" s="33">
        <v>1.112337242925227</v>
      </c>
      <c r="H7" s="33">
        <v>0.26604624028476365</v>
      </c>
      <c r="I7" s="33">
        <v>2.4039046840493885</v>
      </c>
      <c r="J7" s="34">
        <v>36970.071217234188</v>
      </c>
      <c r="K7" s="34">
        <v>9323652.5</v>
      </c>
      <c r="L7" s="34">
        <v>18561.593822115719</v>
      </c>
      <c r="M7" s="34">
        <v>4597254</v>
      </c>
      <c r="N7" s="35">
        <v>1.1444746699807117E-3</v>
      </c>
      <c r="O7" s="35">
        <v>1.1653563370537861E-3</v>
      </c>
      <c r="P7" s="36">
        <v>5357.4390819458667</v>
      </c>
      <c r="Q7" s="37">
        <v>1210459.7861748491</v>
      </c>
      <c r="R7" s="38">
        <v>25631681.670000002</v>
      </c>
      <c r="S7" s="37">
        <v>26202953</v>
      </c>
      <c r="T7" s="39">
        <v>4.7225141204511885E-2</v>
      </c>
      <c r="U7" s="40">
        <v>1.1723909778655064</v>
      </c>
      <c r="V7" s="41">
        <v>3.5799999999999998E-2</v>
      </c>
      <c r="W7" s="36">
        <v>168829.14840000001</v>
      </c>
      <c r="X7" s="42">
        <v>135015.01051362028</v>
      </c>
      <c r="Y7" s="43">
        <v>4.2683930981118896E-2</v>
      </c>
      <c r="Z7" s="44">
        <v>1.2504472484781133</v>
      </c>
      <c r="AA7" s="38">
        <v>0</v>
      </c>
      <c r="AB7" s="45">
        <v>20176273.809999999</v>
      </c>
      <c r="AC7" s="40">
        <v>0</v>
      </c>
      <c r="AD7" s="32">
        <v>30</v>
      </c>
      <c r="AE7" s="32">
        <v>6</v>
      </c>
    </row>
    <row r="8" spans="1:34" x14ac:dyDescent="0.25">
      <c r="A8" t="s">
        <v>181</v>
      </c>
      <c r="B8" s="48" t="s">
        <v>66</v>
      </c>
      <c r="C8" s="48" t="s">
        <v>66</v>
      </c>
      <c r="D8">
        <v>1</v>
      </c>
      <c r="E8" s="33">
        <v>4.1584728552408627</v>
      </c>
      <c r="F8" s="33">
        <v>0.2350649355379171</v>
      </c>
      <c r="G8" s="33">
        <v>17.69074084029041</v>
      </c>
      <c r="H8" s="33">
        <v>5.4183979733938947E-68</v>
      </c>
      <c r="I8" s="33">
        <v>3.7573653926159158</v>
      </c>
      <c r="J8" s="34">
        <v>579070</v>
      </c>
      <c r="K8" s="34">
        <v>9323652.5</v>
      </c>
      <c r="L8" s="34">
        <v>293712</v>
      </c>
      <c r="M8" s="34">
        <v>4597254</v>
      </c>
      <c r="N8" s="35">
        <v>0.25827291142439363</v>
      </c>
      <c r="O8" s="35">
        <v>0.2656788985900071</v>
      </c>
      <c r="P8" s="36">
        <v>1221393.3792585044</v>
      </c>
      <c r="Q8" s="37">
        <v>275961620.10966647</v>
      </c>
      <c r="R8" s="38">
        <v>0</v>
      </c>
      <c r="S8" s="37">
        <v>0</v>
      </c>
      <c r="T8" s="39">
        <v>0</v>
      </c>
      <c r="U8" s="40">
        <v>0</v>
      </c>
      <c r="V8" s="41">
        <v>0</v>
      </c>
      <c r="W8" s="36">
        <v>0</v>
      </c>
      <c r="X8" s="42">
        <v>0</v>
      </c>
      <c r="Y8" s="43">
        <v>4.1559259158415482</v>
      </c>
      <c r="Z8" s="44">
        <v>0</v>
      </c>
      <c r="AA8" s="38">
        <v>0</v>
      </c>
      <c r="AB8" s="45">
        <v>0</v>
      </c>
      <c r="AC8" s="40">
        <v>0</v>
      </c>
      <c r="AD8" s="48">
        <v>1</v>
      </c>
      <c r="AE8" s="48">
        <v>7</v>
      </c>
    </row>
    <row r="9" spans="1:34" x14ac:dyDescent="0.25">
      <c r="A9" t="s">
        <v>181</v>
      </c>
      <c r="B9" s="48" t="s">
        <v>67</v>
      </c>
      <c r="C9" s="48" t="s">
        <v>67</v>
      </c>
      <c r="D9">
        <v>1</v>
      </c>
      <c r="E9" s="33">
        <v>8.1827347898551697</v>
      </c>
      <c r="F9" s="33">
        <v>0.28333779240636681</v>
      </c>
      <c r="G9" s="33">
        <v>28.879785927460688</v>
      </c>
      <c r="H9" s="33">
        <v>7.5870355948422596E-170</v>
      </c>
      <c r="I9" s="33">
        <v>3.4500045445305334</v>
      </c>
      <c r="J9" s="34">
        <v>483698</v>
      </c>
      <c r="K9" s="34">
        <v>9323652.5</v>
      </c>
      <c r="L9" s="34">
        <v>237840</v>
      </c>
      <c r="M9" s="34">
        <v>4597254</v>
      </c>
      <c r="N9" s="35">
        <v>0.4245087912042374</v>
      </c>
      <c r="O9" s="35">
        <v>0.42333567873760153</v>
      </c>
      <c r="P9" s="36">
        <v>1946181.6424191536</v>
      </c>
      <c r="Q9" s="37">
        <v>439720280.28818357</v>
      </c>
      <c r="R9" s="38">
        <v>0</v>
      </c>
      <c r="S9" s="37">
        <v>0</v>
      </c>
      <c r="T9" s="39">
        <v>0</v>
      </c>
      <c r="U9" s="40">
        <v>0</v>
      </c>
      <c r="V9" s="41">
        <v>0</v>
      </c>
      <c r="W9" s="36">
        <v>0</v>
      </c>
      <c r="X9" s="42">
        <v>0</v>
      </c>
      <c r="Y9" s="43">
        <v>8.1744860652686224</v>
      </c>
      <c r="Z9" s="44">
        <v>0</v>
      </c>
      <c r="AA9" s="38">
        <v>0</v>
      </c>
      <c r="AB9" s="45">
        <v>0</v>
      </c>
      <c r="AC9" s="40">
        <v>0</v>
      </c>
      <c r="AD9" s="48">
        <v>2</v>
      </c>
      <c r="AE9" s="48">
        <v>8</v>
      </c>
    </row>
    <row r="10" spans="1:34" x14ac:dyDescent="0.25">
      <c r="A10" t="s">
        <v>181</v>
      </c>
      <c r="B10" s="48" t="s">
        <v>68</v>
      </c>
      <c r="C10" s="48" t="s">
        <v>68</v>
      </c>
      <c r="D10">
        <v>1</v>
      </c>
      <c r="E10" s="33">
        <v>12.072924309394661</v>
      </c>
      <c r="F10" s="33">
        <v>0.29375972643700632</v>
      </c>
      <c r="G10" s="33">
        <v>41.097955992219966</v>
      </c>
      <c r="H10" s="33">
        <v>0</v>
      </c>
      <c r="I10" s="33">
        <v>1.775440438157486</v>
      </c>
      <c r="J10" s="34">
        <v>226702</v>
      </c>
      <c r="K10" s="34">
        <v>9323652.5</v>
      </c>
      <c r="L10" s="34">
        <v>152376</v>
      </c>
      <c r="M10" s="34">
        <v>4597254</v>
      </c>
      <c r="N10" s="35">
        <v>0.29354977427444756</v>
      </c>
      <c r="O10" s="35">
        <v>0.40015711869918885</v>
      </c>
      <c r="P10" s="36">
        <v>1839623.9145683208</v>
      </c>
      <c r="Q10" s="37">
        <v>415644627.25756639</v>
      </c>
      <c r="R10" s="38">
        <v>0</v>
      </c>
      <c r="S10" s="37">
        <v>0</v>
      </c>
      <c r="T10" s="39">
        <v>0</v>
      </c>
      <c r="U10" s="40">
        <v>0</v>
      </c>
      <c r="V10" s="41">
        <v>0</v>
      </c>
      <c r="W10" s="36">
        <v>0</v>
      </c>
      <c r="X10" s="42">
        <v>0</v>
      </c>
      <c r="Y10" s="43">
        <v>12.070706245035044</v>
      </c>
      <c r="Z10" s="44">
        <v>0</v>
      </c>
      <c r="AA10" s="38">
        <v>0</v>
      </c>
      <c r="AB10" s="45">
        <v>0</v>
      </c>
      <c r="AC10" s="40">
        <v>0</v>
      </c>
      <c r="AD10" s="48">
        <v>3</v>
      </c>
      <c r="AE10" s="48">
        <v>9</v>
      </c>
    </row>
    <row r="11" spans="1:34" x14ac:dyDescent="0.25">
      <c r="A11" t="s">
        <v>181</v>
      </c>
      <c r="B11" s="48" t="s">
        <v>189</v>
      </c>
      <c r="C11" s="48" t="s">
        <v>190</v>
      </c>
      <c r="D11">
        <v>1</v>
      </c>
      <c r="E11" s="33">
        <v>-15.374139009176242</v>
      </c>
      <c r="F11" s="33">
        <v>7.9340367064633694</v>
      </c>
      <c r="G11" s="33">
        <v>-1.93774488044048</v>
      </c>
      <c r="H11" s="33">
        <v>5.2710156488697341E-2</v>
      </c>
      <c r="I11" s="33">
        <v>1.8087988161704405</v>
      </c>
      <c r="J11" s="34">
        <v>20582.749400254484</v>
      </c>
      <c r="K11" s="34">
        <v>9323652.5</v>
      </c>
      <c r="L11" s="34">
        <v>10428.556943579453</v>
      </c>
      <c r="M11" s="34">
        <v>4597254</v>
      </c>
      <c r="N11" s="35">
        <v>-3.393970876440873E-2</v>
      </c>
      <c r="O11" s="35">
        <v>-3.4875185081289964E-2</v>
      </c>
      <c r="P11" s="36">
        <v>-160330.08411570062</v>
      </c>
      <c r="Q11" s="37">
        <v>-36224979.205101401</v>
      </c>
      <c r="R11" s="38">
        <v>0</v>
      </c>
      <c r="S11" s="37">
        <v>0</v>
      </c>
      <c r="T11" s="39">
        <v>0</v>
      </c>
      <c r="U11" s="40">
        <v>0</v>
      </c>
      <c r="V11" s="41">
        <v>0</v>
      </c>
      <c r="W11" s="36">
        <v>0</v>
      </c>
      <c r="X11" s="42">
        <v>0</v>
      </c>
      <c r="Y11" s="43">
        <v>-1.1214874170457927</v>
      </c>
      <c r="Z11" s="44">
        <v>0</v>
      </c>
      <c r="AA11" s="38">
        <v>0</v>
      </c>
      <c r="AB11" s="45">
        <v>0</v>
      </c>
      <c r="AC11" s="40">
        <v>0</v>
      </c>
      <c r="AD11" s="48">
        <v>18</v>
      </c>
      <c r="AE11" s="48">
        <v>10</v>
      </c>
    </row>
    <row r="12" spans="1:34" x14ac:dyDescent="0.25">
      <c r="A12" t="s">
        <v>181</v>
      </c>
      <c r="B12" s="48" t="s">
        <v>191</v>
      </c>
      <c r="C12" s="48" t="s">
        <v>192</v>
      </c>
      <c r="D12">
        <v>1</v>
      </c>
      <c r="E12" s="33">
        <v>391.97380347717495</v>
      </c>
      <c r="F12" s="33">
        <v>38.238647604739242</v>
      </c>
      <c r="G12" s="33">
        <v>10.2507234965233</v>
      </c>
      <c r="H12" s="33">
        <v>2.0370457735754248E-24</v>
      </c>
      <c r="I12" s="33">
        <v>1.8457313923492298</v>
      </c>
      <c r="J12" s="34">
        <v>5892.3316704111567</v>
      </c>
      <c r="K12" s="34">
        <v>9323652.5</v>
      </c>
      <c r="L12" s="34">
        <v>3389.5591764063042</v>
      </c>
      <c r="M12" s="34">
        <v>4597254</v>
      </c>
      <c r="N12" s="35">
        <v>0.24771833315324407</v>
      </c>
      <c r="O12" s="35">
        <v>0.28900260948969531</v>
      </c>
      <c r="P12" s="36">
        <v>1328618.4024869397</v>
      </c>
      <c r="Q12" s="37">
        <v>300188041.85789913</v>
      </c>
      <c r="R12" s="38">
        <v>0</v>
      </c>
      <c r="S12" s="37">
        <v>0</v>
      </c>
      <c r="T12" s="39">
        <v>0</v>
      </c>
      <c r="U12" s="40">
        <v>0</v>
      </c>
      <c r="V12" s="41">
        <v>0</v>
      </c>
      <c r="W12" s="36">
        <v>0</v>
      </c>
      <c r="X12" s="42">
        <v>0</v>
      </c>
      <c r="Y12" s="43">
        <v>17.595031220443904</v>
      </c>
      <c r="Z12" s="44">
        <v>0</v>
      </c>
      <c r="AA12" s="38">
        <v>0</v>
      </c>
      <c r="AB12" s="45">
        <v>0</v>
      </c>
      <c r="AC12" s="40">
        <v>0</v>
      </c>
      <c r="AD12" s="48">
        <v>25</v>
      </c>
      <c r="AE12" s="48">
        <v>11</v>
      </c>
    </row>
    <row r="13" spans="1:34" x14ac:dyDescent="0.25">
      <c r="A13" t="s">
        <v>181</v>
      </c>
      <c r="B13" s="48" t="s">
        <v>193</v>
      </c>
      <c r="C13" s="48" t="s">
        <v>194</v>
      </c>
      <c r="D13">
        <v>1</v>
      </c>
      <c r="E13" s="33">
        <v>1.1227570257236545</v>
      </c>
      <c r="F13" s="33">
        <v>4.4072027908322582</v>
      </c>
      <c r="G13" s="33">
        <v>0.25475501786738353</v>
      </c>
      <c r="H13" s="33">
        <v>0.7989227155902725</v>
      </c>
      <c r="I13" s="33">
        <v>1.1503111576477054</v>
      </c>
      <c r="J13" s="34">
        <v>35163.96859802711</v>
      </c>
      <c r="K13" s="34">
        <v>9323652.5</v>
      </c>
      <c r="L13" s="34">
        <v>17004.099880540394</v>
      </c>
      <c r="M13" s="34">
        <v>4597254</v>
      </c>
      <c r="N13" s="35">
        <v>4.2344556273156793E-3</v>
      </c>
      <c r="O13" s="35">
        <v>4.1527991725024294E-3</v>
      </c>
      <c r="P13" s="36">
        <v>19091.472606983483</v>
      </c>
      <c r="Q13" s="37">
        <v>4313527.3208218478</v>
      </c>
      <c r="R13" s="38">
        <v>0</v>
      </c>
      <c r="S13" s="37">
        <v>0</v>
      </c>
      <c r="T13" s="39">
        <v>0</v>
      </c>
      <c r="U13" s="40">
        <v>0</v>
      </c>
      <c r="V13" s="41">
        <v>0</v>
      </c>
      <c r="W13" s="36">
        <v>0</v>
      </c>
      <c r="X13" s="42">
        <v>0</v>
      </c>
      <c r="Y13" s="43">
        <v>0.46417390243091378</v>
      </c>
      <c r="Z13" s="44">
        <v>0</v>
      </c>
      <c r="AA13" s="38">
        <v>0</v>
      </c>
      <c r="AB13" s="45">
        <v>0</v>
      </c>
      <c r="AC13" s="40">
        <v>0</v>
      </c>
      <c r="AD13" s="48">
        <v>24</v>
      </c>
      <c r="AE13" s="48">
        <v>12</v>
      </c>
    </row>
    <row r="14" spans="1:34" x14ac:dyDescent="0.25">
      <c r="A14" t="s">
        <v>181</v>
      </c>
      <c r="B14" s="48" t="s">
        <v>195</v>
      </c>
      <c r="C14" s="48" t="s">
        <v>196</v>
      </c>
      <c r="D14">
        <v>1</v>
      </c>
      <c r="E14" s="33">
        <v>-5.8618323731617341</v>
      </c>
      <c r="F14" s="33">
        <v>1.2809244220403342</v>
      </c>
      <c r="G14" s="33">
        <v>-4.5762515510670427</v>
      </c>
      <c r="H14" s="33">
        <v>4.8475223939581747E-6</v>
      </c>
      <c r="I14" s="33">
        <v>1.1828840462995931</v>
      </c>
      <c r="J14" s="34">
        <v>230829.69839659805</v>
      </c>
      <c r="K14" s="34">
        <v>9323652.5</v>
      </c>
      <c r="L14" s="34">
        <v>122763.16862633535</v>
      </c>
      <c r="M14" s="34">
        <v>4597254</v>
      </c>
      <c r="N14" s="35">
        <v>-0.14512391991747201</v>
      </c>
      <c r="O14" s="35">
        <v>-0.15653194626308781</v>
      </c>
      <c r="P14" s="36">
        <v>-719617.11608576542</v>
      </c>
      <c r="Q14" s="37">
        <v>-162590291.20841783</v>
      </c>
      <c r="R14" s="38">
        <v>0</v>
      </c>
      <c r="S14" s="37">
        <v>0</v>
      </c>
      <c r="T14" s="39">
        <v>0</v>
      </c>
      <c r="U14" s="40">
        <v>0</v>
      </c>
      <c r="V14" s="41">
        <v>0</v>
      </c>
      <c r="W14" s="36">
        <v>0</v>
      </c>
      <c r="X14" s="42">
        <v>0</v>
      </c>
      <c r="Y14" s="43">
        <v>-2.3827276751599773</v>
      </c>
      <c r="Z14" s="44">
        <v>0</v>
      </c>
      <c r="AA14" s="38">
        <v>0</v>
      </c>
      <c r="AB14" s="45">
        <v>0</v>
      </c>
      <c r="AC14" s="40">
        <v>0</v>
      </c>
      <c r="AD14" s="48">
        <v>26</v>
      </c>
      <c r="AE14" s="48">
        <v>13</v>
      </c>
    </row>
    <row r="15" spans="1:34" x14ac:dyDescent="0.25">
      <c r="A15" t="s">
        <v>181</v>
      </c>
      <c r="B15" s="48" t="s">
        <v>197</v>
      </c>
      <c r="C15" s="48" t="s">
        <v>198</v>
      </c>
      <c r="D15">
        <v>1</v>
      </c>
      <c r="E15" s="33">
        <v>-1.183211055919408</v>
      </c>
      <c r="F15" s="33">
        <v>4.7277222409738107</v>
      </c>
      <c r="G15" s="33">
        <v>-0.25027084833048308</v>
      </c>
      <c r="H15" s="33">
        <v>0.80238810166511576</v>
      </c>
      <c r="I15" s="33">
        <v>2.1663391893647579</v>
      </c>
      <c r="J15" s="34">
        <v>93428.503743617126</v>
      </c>
      <c r="K15" s="34">
        <v>9323652.5</v>
      </c>
      <c r="L15" s="34">
        <v>58728.214975426192</v>
      </c>
      <c r="M15" s="34">
        <v>4597254</v>
      </c>
      <c r="N15" s="35">
        <v>-1.1856473476189249E-2</v>
      </c>
      <c r="O15" s="35">
        <v>-1.5115082449944252E-2</v>
      </c>
      <c r="P15" s="36">
        <v>-69487.873253336016</v>
      </c>
      <c r="Q15" s="37">
        <v>-15700090.082858739</v>
      </c>
      <c r="R15" s="38">
        <v>0</v>
      </c>
      <c r="S15" s="37">
        <v>0</v>
      </c>
      <c r="T15" s="39">
        <v>0</v>
      </c>
      <c r="U15" s="40">
        <v>0</v>
      </c>
      <c r="V15" s="41">
        <v>0</v>
      </c>
      <c r="W15" s="36">
        <v>0</v>
      </c>
      <c r="X15" s="42">
        <v>0</v>
      </c>
      <c r="Y15" s="43">
        <v>-0.10682717612393502</v>
      </c>
      <c r="Z15" s="44">
        <v>0</v>
      </c>
      <c r="AA15" s="38">
        <v>0</v>
      </c>
      <c r="AB15" s="45">
        <v>0</v>
      </c>
      <c r="AC15" s="40">
        <v>0</v>
      </c>
      <c r="AD15" s="48">
        <v>27</v>
      </c>
      <c r="AE15" s="48">
        <v>14</v>
      </c>
    </row>
    <row r="16" spans="1:34" x14ac:dyDescent="0.25">
      <c r="A16" t="s">
        <v>181</v>
      </c>
      <c r="B16" s="48" t="s">
        <v>199</v>
      </c>
      <c r="C16" s="48" t="s">
        <v>199</v>
      </c>
      <c r="D16">
        <v>1</v>
      </c>
      <c r="E16" s="33">
        <v>-8.8013934334208237</v>
      </c>
      <c r="F16" s="33">
        <v>6.9120356729597967</v>
      </c>
      <c r="G16" s="33">
        <v>-1.2733431726708648</v>
      </c>
      <c r="H16" s="33">
        <v>0.20295502972447069</v>
      </c>
      <c r="I16" s="33">
        <v>2.1669874523536401</v>
      </c>
      <c r="J16" s="34">
        <v>48932.216699997647</v>
      </c>
      <c r="K16" s="34">
        <v>9323652.5</v>
      </c>
      <c r="L16" s="34">
        <v>32790.783016275862</v>
      </c>
      <c r="M16" s="34">
        <v>4597254</v>
      </c>
      <c r="N16" s="35">
        <v>-4.619130654494942E-2</v>
      </c>
      <c r="O16" s="35">
        <v>-6.2777602089459802E-2</v>
      </c>
      <c r="P16" s="36">
        <v>-288604.58231617743</v>
      </c>
      <c r="Q16" s="37">
        <v>-65207319.328517132</v>
      </c>
      <c r="R16" s="38">
        <v>0</v>
      </c>
      <c r="S16" s="37">
        <v>0</v>
      </c>
      <c r="T16" s="39">
        <v>0</v>
      </c>
      <c r="U16" s="40">
        <v>0</v>
      </c>
      <c r="V16" s="41">
        <v>0</v>
      </c>
      <c r="W16" s="36">
        <v>0</v>
      </c>
      <c r="X16" s="42">
        <v>0</v>
      </c>
      <c r="Y16" s="43">
        <v>-0.31295905605866253</v>
      </c>
      <c r="Z16" s="44">
        <v>0</v>
      </c>
      <c r="AA16" s="38">
        <v>0</v>
      </c>
      <c r="AB16" s="45">
        <v>0</v>
      </c>
      <c r="AC16" s="40">
        <v>0</v>
      </c>
      <c r="AD16" s="48">
        <v>28</v>
      </c>
      <c r="AE16" s="48">
        <v>15</v>
      </c>
    </row>
    <row r="17" spans="1:31" x14ac:dyDescent="0.25">
      <c r="A17" t="s">
        <v>181</v>
      </c>
      <c r="B17" s="48" t="s">
        <v>200</v>
      </c>
      <c r="C17" s="48" t="s">
        <v>200</v>
      </c>
      <c r="D17">
        <v>1</v>
      </c>
      <c r="E17" s="33">
        <v>3.827659489331015</v>
      </c>
      <c r="F17" s="33">
        <v>0.85360273404851972</v>
      </c>
      <c r="G17" s="33">
        <v>4.484122808718003</v>
      </c>
      <c r="H17" s="33">
        <v>7.4840181385163964E-6</v>
      </c>
      <c r="I17" s="33">
        <v>1.7498961986672088</v>
      </c>
      <c r="J17" s="34">
        <v>284865.45313623897</v>
      </c>
      <c r="K17" s="34">
        <v>9323652.5</v>
      </c>
      <c r="L17" s="34">
        <v>137988.18348186143</v>
      </c>
      <c r="M17" s="34">
        <v>4597254</v>
      </c>
      <c r="N17" s="35">
        <v>0.11694643862794164</v>
      </c>
      <c r="O17" s="35">
        <v>0.11488853561710885</v>
      </c>
      <c r="P17" s="36">
        <v>528171.77991989616</v>
      </c>
      <c r="Q17" s="37">
        <v>119335131.95510134</v>
      </c>
      <c r="R17" s="38">
        <v>0</v>
      </c>
      <c r="S17" s="37">
        <v>0</v>
      </c>
      <c r="T17" s="39">
        <v>0</v>
      </c>
      <c r="U17" s="40">
        <v>0</v>
      </c>
      <c r="V17" s="41">
        <v>0</v>
      </c>
      <c r="W17" s="36">
        <v>0</v>
      </c>
      <c r="X17" s="42">
        <v>0</v>
      </c>
      <c r="Y17" s="43">
        <v>0.11317187443376674</v>
      </c>
      <c r="Z17" s="44">
        <v>0</v>
      </c>
      <c r="AA17" s="38">
        <v>0</v>
      </c>
      <c r="AB17" s="45">
        <v>0</v>
      </c>
      <c r="AC17" s="40">
        <v>0</v>
      </c>
      <c r="AD17" s="48">
        <v>22</v>
      </c>
      <c r="AE17" s="48">
        <v>16</v>
      </c>
    </row>
    <row r="18" spans="1:31" x14ac:dyDescent="0.25">
      <c r="A18" t="s">
        <v>181</v>
      </c>
      <c r="B18" s="48" t="s">
        <v>201</v>
      </c>
      <c r="C18" s="48" t="s">
        <v>201</v>
      </c>
      <c r="D18">
        <v>1</v>
      </c>
      <c r="E18" s="33">
        <v>8.5313155505361031</v>
      </c>
      <c r="F18" s="33">
        <v>0.79716260107364734</v>
      </c>
      <c r="G18" s="33">
        <v>10.702102104446219</v>
      </c>
      <c r="H18" s="33">
        <v>1.9103163529459185E-26</v>
      </c>
      <c r="I18" s="33">
        <v>1.8076953070664203</v>
      </c>
      <c r="J18" s="34">
        <v>286534.40095672401</v>
      </c>
      <c r="K18" s="34">
        <v>9323652.5</v>
      </c>
      <c r="L18" s="34">
        <v>147283.05145145112</v>
      </c>
      <c r="M18" s="34">
        <v>4597254</v>
      </c>
      <c r="N18" s="35">
        <v>0.26218430927639641</v>
      </c>
      <c r="O18" s="35">
        <v>0.27331928737854683</v>
      </c>
      <c r="P18" s="36">
        <v>1256518.1871781738</v>
      </c>
      <c r="Q18" s="37">
        <v>283897719.21103656</v>
      </c>
      <c r="R18" s="38">
        <v>0</v>
      </c>
      <c r="S18" s="37">
        <v>0</v>
      </c>
      <c r="T18" s="39">
        <v>0</v>
      </c>
      <c r="U18" s="40">
        <v>0</v>
      </c>
      <c r="V18" s="41">
        <v>0</v>
      </c>
      <c r="W18" s="36">
        <v>0</v>
      </c>
      <c r="X18" s="42">
        <v>0</v>
      </c>
      <c r="Y18" s="43">
        <v>0.26006211331262258</v>
      </c>
      <c r="Z18" s="44">
        <v>0</v>
      </c>
      <c r="AA18" s="38">
        <v>0</v>
      </c>
      <c r="AB18" s="45">
        <v>0</v>
      </c>
      <c r="AC18" s="40">
        <v>0</v>
      </c>
      <c r="AD18" s="48">
        <v>23</v>
      </c>
      <c r="AE18" s="48">
        <v>17</v>
      </c>
    </row>
    <row r="19" spans="1:31" x14ac:dyDescent="0.25">
      <c r="A19" t="s">
        <v>181</v>
      </c>
      <c r="B19" s="48" t="s">
        <v>83</v>
      </c>
      <c r="C19" s="48" t="s">
        <v>83</v>
      </c>
      <c r="D19">
        <v>1</v>
      </c>
      <c r="E19" s="33">
        <v>282.38520701222382</v>
      </c>
      <c r="F19" s="33">
        <v>49.482009273936995</v>
      </c>
      <c r="G19" s="33">
        <v>5.7068257970066067</v>
      </c>
      <c r="H19" s="33">
        <v>1.2168082709317281E-8</v>
      </c>
      <c r="I19" s="33">
        <v>3.3003229738069697</v>
      </c>
      <c r="J19" s="34">
        <v>105840</v>
      </c>
      <c r="K19" s="34">
        <v>9323652.5</v>
      </c>
      <c r="L19" s="34">
        <v>52710</v>
      </c>
      <c r="M19" s="34">
        <v>4597254</v>
      </c>
      <c r="N19" s="35">
        <v>3.2055731710479094</v>
      </c>
      <c r="O19" s="35">
        <v>3.2376989093085387</v>
      </c>
      <c r="P19" s="36">
        <v>14884524.261614317</v>
      </c>
      <c r="Q19" s="37">
        <v>3363009411.6691389</v>
      </c>
      <c r="R19" s="38">
        <v>0</v>
      </c>
      <c r="S19" s="37">
        <v>0</v>
      </c>
      <c r="T19" s="39">
        <v>0</v>
      </c>
      <c r="U19" s="40">
        <v>0</v>
      </c>
      <c r="V19" s="41">
        <v>0</v>
      </c>
      <c r="W19" s="36">
        <v>0</v>
      </c>
      <c r="X19" s="42">
        <v>0</v>
      </c>
      <c r="Y19" s="43">
        <v>281.04688849557817</v>
      </c>
      <c r="Z19" s="44">
        <v>0</v>
      </c>
      <c r="AA19" s="38">
        <v>0</v>
      </c>
      <c r="AB19" s="45">
        <v>0</v>
      </c>
      <c r="AC19" s="40">
        <v>0</v>
      </c>
      <c r="AD19" s="48">
        <v>31</v>
      </c>
      <c r="AE19" s="48">
        <v>18</v>
      </c>
    </row>
    <row r="20" spans="1:31" x14ac:dyDescent="0.25">
      <c r="A20" t="s">
        <v>181</v>
      </c>
      <c r="B20" s="50" t="s">
        <v>84</v>
      </c>
      <c r="C20" s="50" t="s">
        <v>84</v>
      </c>
      <c r="D20">
        <v>1</v>
      </c>
      <c r="E20" s="33">
        <v>-7041.8291707690723</v>
      </c>
      <c r="F20" s="33">
        <v>1077.1763444282547</v>
      </c>
      <c r="G20" s="33">
        <v>-6.537303949528102</v>
      </c>
      <c r="H20" s="33">
        <v>6.8830824053649003E-11</v>
      </c>
      <c r="I20" s="33">
        <v>0</v>
      </c>
      <c r="J20" s="34">
        <v>5040</v>
      </c>
      <c r="K20" s="34">
        <v>9323652.5</v>
      </c>
      <c r="L20" s="34">
        <v>2520</v>
      </c>
      <c r="M20" s="34">
        <v>4597254</v>
      </c>
      <c r="N20" s="35">
        <v>-3.8065360137216739</v>
      </c>
      <c r="O20" s="35">
        <v>-3.8600019729904114</v>
      </c>
      <c r="P20" s="36">
        <v>-17745409.510338061</v>
      </c>
      <c r="Q20" s="37">
        <v>-4009397824.7657814</v>
      </c>
      <c r="R20" s="38">
        <v>0</v>
      </c>
      <c r="S20" s="37">
        <v>0</v>
      </c>
      <c r="T20" s="39">
        <v>0</v>
      </c>
      <c r="U20" s="40">
        <v>0</v>
      </c>
      <c r="V20" s="41">
        <v>0</v>
      </c>
      <c r="W20" s="36">
        <v>0</v>
      </c>
      <c r="X20" s="42">
        <v>0</v>
      </c>
      <c r="Y20" s="43">
        <v>0</v>
      </c>
      <c r="Z20" s="44">
        <v>0</v>
      </c>
      <c r="AA20" s="38">
        <v>0</v>
      </c>
      <c r="AB20" s="45">
        <v>0</v>
      </c>
      <c r="AC20" s="40">
        <v>0</v>
      </c>
      <c r="AD20" s="50">
        <v>4</v>
      </c>
      <c r="AE20" s="50">
        <v>19</v>
      </c>
    </row>
    <row r="21" spans="1:31" x14ac:dyDescent="0.25">
      <c r="A21" t="s">
        <v>181</v>
      </c>
      <c r="B21" t="s">
        <v>85</v>
      </c>
      <c r="C21" t="s">
        <v>85</v>
      </c>
      <c r="D21">
        <v>1</v>
      </c>
      <c r="E21" s="33">
        <v>39.353404946233624</v>
      </c>
      <c r="F21" s="33">
        <v>5.9866227861281045</v>
      </c>
      <c r="G21" s="33">
        <v>6.5735568035823668</v>
      </c>
      <c r="H21" s="33">
        <v>5.4095791739867911E-11</v>
      </c>
      <c r="I21" s="33">
        <v>3.086390786374984</v>
      </c>
      <c r="J21" s="34">
        <v>63000</v>
      </c>
      <c r="K21" s="34">
        <v>9323652.5</v>
      </c>
      <c r="L21" s="34">
        <v>18900</v>
      </c>
      <c r="M21" s="34">
        <v>4597254</v>
      </c>
      <c r="N21" s="35">
        <v>0.2659112951295341</v>
      </c>
      <c r="O21" s="35">
        <v>0.16178774404977742</v>
      </c>
      <c r="P21" s="36">
        <v>743779.35348381544</v>
      </c>
      <c r="Q21" s="37">
        <v>168049507.12613326</v>
      </c>
      <c r="R21" s="38">
        <v>0</v>
      </c>
      <c r="S21" s="37">
        <v>0</v>
      </c>
      <c r="T21" s="39">
        <v>0</v>
      </c>
      <c r="U21" s="40">
        <v>0</v>
      </c>
      <c r="V21" s="41">
        <v>0</v>
      </c>
      <c r="W21" s="36">
        <v>0</v>
      </c>
      <c r="X21" s="42">
        <v>0</v>
      </c>
      <c r="Y21" s="43">
        <v>39.166895918052418</v>
      </c>
      <c r="Z21" s="44">
        <v>0</v>
      </c>
      <c r="AA21" s="38">
        <v>0</v>
      </c>
      <c r="AB21" s="45">
        <v>0</v>
      </c>
      <c r="AC21" s="40">
        <v>0</v>
      </c>
      <c r="AD21">
        <v>29</v>
      </c>
      <c r="AE21">
        <v>20</v>
      </c>
    </row>
    <row r="22" spans="1:31" x14ac:dyDescent="0.25">
      <c r="A22" t="s">
        <v>181</v>
      </c>
      <c r="B22" s="50" t="s">
        <v>86</v>
      </c>
      <c r="C22" s="50" t="s">
        <v>86</v>
      </c>
      <c r="E22" s="33">
        <v>233.52068901771372</v>
      </c>
      <c r="F22" s="33">
        <v>101.85497335843802</v>
      </c>
      <c r="G22" s="33">
        <v>2.2926783181802097</v>
      </c>
      <c r="H22" s="33">
        <v>2.1907544243790537E-2</v>
      </c>
      <c r="I22" s="33">
        <v>1.4242794185324921</v>
      </c>
      <c r="J22" s="34">
        <v>420</v>
      </c>
      <c r="K22" s="34">
        <v>9323652.5</v>
      </c>
      <c r="L22" s="34">
        <v>210</v>
      </c>
      <c r="M22" s="34">
        <v>4597254</v>
      </c>
      <c r="N22" s="35">
        <v>1.0519342005446875E-2</v>
      </c>
      <c r="O22" s="35">
        <v>1.0667094899198495E-2</v>
      </c>
      <c r="P22" s="36">
        <v>49039.344693719882</v>
      </c>
      <c r="Q22" s="37">
        <v>11079949.540099069</v>
      </c>
      <c r="R22" s="38">
        <v>0</v>
      </c>
      <c r="S22" s="37">
        <v>0</v>
      </c>
      <c r="T22" s="39">
        <v>0</v>
      </c>
      <c r="U22" s="40">
        <v>0</v>
      </c>
      <c r="V22" s="41">
        <v>0</v>
      </c>
      <c r="W22" s="36">
        <v>0</v>
      </c>
      <c r="X22" s="42">
        <v>0</v>
      </c>
      <c r="Y22" s="43">
        <v>0</v>
      </c>
      <c r="Z22" s="44">
        <v>0</v>
      </c>
      <c r="AA22" s="38">
        <v>0</v>
      </c>
      <c r="AB22" s="45">
        <v>0</v>
      </c>
      <c r="AC22" s="40">
        <v>0</v>
      </c>
      <c r="AD22" s="50">
        <v>5</v>
      </c>
      <c r="AE22" s="50">
        <v>21</v>
      </c>
    </row>
    <row r="23" spans="1:31" x14ac:dyDescent="0.25">
      <c r="A23" t="s">
        <v>181</v>
      </c>
      <c r="B23" s="50" t="s">
        <v>87</v>
      </c>
      <c r="C23" s="50" t="s">
        <v>87</v>
      </c>
      <c r="E23" s="33">
        <v>699.71696521191802</v>
      </c>
      <c r="F23" s="33">
        <v>146.95739004495312</v>
      </c>
      <c r="G23" s="33">
        <v>4.7613595001781137</v>
      </c>
      <c r="H23" s="33">
        <v>1.9234933430617233E-6</v>
      </c>
      <c r="I23" s="33">
        <v>2.9649240999360882</v>
      </c>
      <c r="J23" s="34">
        <v>420</v>
      </c>
      <c r="K23" s="34">
        <v>9323652.5</v>
      </c>
      <c r="L23" s="34">
        <v>210</v>
      </c>
      <c r="M23" s="34">
        <v>4597254</v>
      </c>
      <c r="N23" s="35">
        <v>3.1519956947023239E-2</v>
      </c>
      <c r="O23" s="35">
        <v>3.1962680916586897E-2</v>
      </c>
      <c r="P23" s="36">
        <v>146940.56269450279</v>
      </c>
      <c r="Q23" s="37">
        <v>33199750.735195961</v>
      </c>
      <c r="R23" s="38">
        <v>0</v>
      </c>
      <c r="S23" s="37">
        <v>0</v>
      </c>
      <c r="T23" s="39">
        <v>0</v>
      </c>
      <c r="U23" s="40">
        <v>0</v>
      </c>
      <c r="V23" s="41">
        <v>0</v>
      </c>
      <c r="W23" s="36">
        <v>0</v>
      </c>
      <c r="X23" s="42">
        <v>0</v>
      </c>
      <c r="Y23" s="43">
        <v>0</v>
      </c>
      <c r="Z23" s="44">
        <v>0</v>
      </c>
      <c r="AA23" s="38">
        <v>0</v>
      </c>
      <c r="AB23" s="45">
        <v>0</v>
      </c>
      <c r="AC23" s="40">
        <v>0</v>
      </c>
      <c r="AD23" s="50">
        <v>8</v>
      </c>
      <c r="AE23" s="50">
        <v>22</v>
      </c>
    </row>
    <row r="24" spans="1:31" x14ac:dyDescent="0.25">
      <c r="A24" t="s">
        <v>181</v>
      </c>
      <c r="B24" s="50" t="s">
        <v>88</v>
      </c>
      <c r="C24" s="50" t="s">
        <v>88</v>
      </c>
      <c r="E24" s="33">
        <v>144.86131418511403</v>
      </c>
      <c r="F24" s="33">
        <v>115.49286783157703</v>
      </c>
      <c r="G24" s="33">
        <v>1.2542879651786372</v>
      </c>
      <c r="H24" s="33">
        <v>0.20979553557763911</v>
      </c>
      <c r="I24" s="33">
        <v>1.8312222252464763</v>
      </c>
      <c r="J24" s="34">
        <v>420</v>
      </c>
      <c r="K24" s="34">
        <v>9323652.5</v>
      </c>
      <c r="L24" s="34">
        <v>210</v>
      </c>
      <c r="M24" s="34">
        <v>4597254</v>
      </c>
      <c r="N24" s="35">
        <v>6.5255276253322276E-3</v>
      </c>
      <c r="O24" s="35">
        <v>6.6171840796427489E-3</v>
      </c>
      <c r="P24" s="36">
        <v>30420.875978873944</v>
      </c>
      <c r="Q24" s="37">
        <v>6873292.7186667789</v>
      </c>
      <c r="R24" s="38">
        <v>0</v>
      </c>
      <c r="S24" s="37">
        <v>0</v>
      </c>
      <c r="T24" s="39">
        <v>0</v>
      </c>
      <c r="U24" s="40">
        <v>0</v>
      </c>
      <c r="V24" s="41">
        <v>0</v>
      </c>
      <c r="W24" s="36">
        <v>0</v>
      </c>
      <c r="X24" s="42">
        <v>0</v>
      </c>
      <c r="Y24" s="43">
        <v>0</v>
      </c>
      <c r="Z24" s="44">
        <v>0</v>
      </c>
      <c r="AA24" s="38">
        <v>0</v>
      </c>
      <c r="AB24" s="45">
        <v>0</v>
      </c>
      <c r="AC24" s="40">
        <v>0</v>
      </c>
      <c r="AD24" s="50">
        <v>9</v>
      </c>
      <c r="AE24" s="50">
        <v>23</v>
      </c>
    </row>
    <row r="25" spans="1:31" x14ac:dyDescent="0.25">
      <c r="A25" t="s">
        <v>181</v>
      </c>
      <c r="B25" s="50" t="s">
        <v>89</v>
      </c>
      <c r="C25" s="50" t="s">
        <v>89</v>
      </c>
      <c r="E25" s="33">
        <v>-9.3891816834708415</v>
      </c>
      <c r="F25" s="33">
        <v>112.13266133681049</v>
      </c>
      <c r="G25" s="33">
        <v>-8.3732799806371813E-2</v>
      </c>
      <c r="H25" s="33">
        <v>0.9332722043114372</v>
      </c>
      <c r="I25" s="33">
        <v>1.726215369396418</v>
      </c>
      <c r="J25" s="34">
        <v>420</v>
      </c>
      <c r="K25" s="34">
        <v>9323652.5</v>
      </c>
      <c r="L25" s="34">
        <v>210</v>
      </c>
      <c r="M25" s="34">
        <v>4597254</v>
      </c>
      <c r="N25" s="35">
        <v>-4.2295187503585673E-4</v>
      </c>
      <c r="O25" s="35">
        <v>-4.2889258534091799E-4</v>
      </c>
      <c r="P25" s="36">
        <v>-1971.7281535288766</v>
      </c>
      <c r="Q25" s="37">
        <v>-445492.2590083144</v>
      </c>
      <c r="R25" s="38">
        <v>0</v>
      </c>
      <c r="S25" s="37">
        <v>0</v>
      </c>
      <c r="T25" s="39">
        <v>0</v>
      </c>
      <c r="U25" s="40">
        <v>0</v>
      </c>
      <c r="V25" s="41">
        <v>0</v>
      </c>
      <c r="W25" s="36">
        <v>0</v>
      </c>
      <c r="X25" s="42">
        <v>0</v>
      </c>
      <c r="Y25" s="43">
        <v>0</v>
      </c>
      <c r="Z25" s="44">
        <v>0</v>
      </c>
      <c r="AA25" s="38">
        <v>0</v>
      </c>
      <c r="AB25" s="45">
        <v>0</v>
      </c>
      <c r="AC25" s="40">
        <v>0</v>
      </c>
      <c r="AD25" s="50">
        <v>10</v>
      </c>
      <c r="AE25" s="50">
        <v>24</v>
      </c>
    </row>
    <row r="26" spans="1:31" x14ac:dyDescent="0.25">
      <c r="A26" t="s">
        <v>181</v>
      </c>
      <c r="B26" s="50" t="s">
        <v>90</v>
      </c>
      <c r="C26" s="50" t="s">
        <v>90</v>
      </c>
      <c r="E26" s="33">
        <v>-150.81276020753614</v>
      </c>
      <c r="F26" s="33">
        <v>107.37094427683182</v>
      </c>
      <c r="G26" s="33">
        <v>-1.4045956401268054</v>
      </c>
      <c r="H26" s="33">
        <v>0.16020319029484528</v>
      </c>
      <c r="I26" s="33">
        <v>1.5827206351843068</v>
      </c>
      <c r="J26" s="34">
        <v>420</v>
      </c>
      <c r="K26" s="34">
        <v>9323652.5</v>
      </c>
      <c r="L26" s="34">
        <v>210</v>
      </c>
      <c r="M26" s="34">
        <v>4597254</v>
      </c>
      <c r="N26" s="35">
        <v>-6.7936207711693647E-3</v>
      </c>
      <c r="O26" s="35">
        <v>-6.8890428163383161E-3</v>
      </c>
      <c r="P26" s="36">
        <v>-31670.679643582589</v>
      </c>
      <c r="Q26" s="37">
        <v>-7155673.3586710505</v>
      </c>
      <c r="R26" s="38">
        <v>0</v>
      </c>
      <c r="S26" s="37">
        <v>0</v>
      </c>
      <c r="T26" s="39">
        <v>0</v>
      </c>
      <c r="U26" s="40">
        <v>0</v>
      </c>
      <c r="V26" s="41">
        <v>0</v>
      </c>
      <c r="W26" s="36">
        <v>0</v>
      </c>
      <c r="X26" s="42">
        <v>0</v>
      </c>
      <c r="Y26" s="43">
        <v>0</v>
      </c>
      <c r="Z26" s="44">
        <v>0</v>
      </c>
      <c r="AA26" s="38">
        <v>0</v>
      </c>
      <c r="AB26" s="45">
        <v>0</v>
      </c>
      <c r="AC26" s="40">
        <v>0</v>
      </c>
      <c r="AD26" s="50">
        <v>11</v>
      </c>
      <c r="AE26" s="50">
        <v>25</v>
      </c>
    </row>
    <row r="27" spans="1:31" x14ac:dyDescent="0.25">
      <c r="A27" t="s">
        <v>181</v>
      </c>
      <c r="B27" s="50" t="s">
        <v>91</v>
      </c>
      <c r="C27" s="50" t="s">
        <v>91</v>
      </c>
      <c r="E27" s="33">
        <v>-63.097498319585668</v>
      </c>
      <c r="F27" s="33">
        <v>109.50888283020215</v>
      </c>
      <c r="G27" s="33">
        <v>-0.57618612014717407</v>
      </c>
      <c r="H27" s="33">
        <v>0.56451511909507279</v>
      </c>
      <c r="I27" s="33">
        <v>1.6463774782547058</v>
      </c>
      <c r="J27" s="34">
        <v>420</v>
      </c>
      <c r="K27" s="34">
        <v>9323652.5</v>
      </c>
      <c r="L27" s="34">
        <v>210</v>
      </c>
      <c r="M27" s="34">
        <v>4597254</v>
      </c>
      <c r="N27" s="35">
        <v>-2.8423355862121614E-3</v>
      </c>
      <c r="O27" s="35">
        <v>-2.8822585498023364E-3</v>
      </c>
      <c r="P27" s="36">
        <v>-13250.474647112991</v>
      </c>
      <c r="Q27" s="37">
        <v>-2993812.2417687094</v>
      </c>
      <c r="R27" s="38">
        <v>0</v>
      </c>
      <c r="S27" s="37">
        <v>0</v>
      </c>
      <c r="T27" s="39">
        <v>0</v>
      </c>
      <c r="U27" s="40">
        <v>0</v>
      </c>
      <c r="V27" s="41">
        <v>0</v>
      </c>
      <c r="W27" s="36">
        <v>0</v>
      </c>
      <c r="X27" s="42">
        <v>0</v>
      </c>
      <c r="Y27" s="43">
        <v>0</v>
      </c>
      <c r="Z27" s="44">
        <v>0</v>
      </c>
      <c r="AA27" s="38">
        <v>0</v>
      </c>
      <c r="AB27" s="45">
        <v>0</v>
      </c>
      <c r="AC27" s="40">
        <v>0</v>
      </c>
      <c r="AD27" s="50">
        <v>12</v>
      </c>
      <c r="AE27" s="50">
        <v>26</v>
      </c>
    </row>
    <row r="28" spans="1:31" x14ac:dyDescent="0.25">
      <c r="A28" t="s">
        <v>181</v>
      </c>
      <c r="B28" s="50" t="s">
        <v>92</v>
      </c>
      <c r="C28" s="50" t="s">
        <v>92</v>
      </c>
      <c r="E28" s="33">
        <v>-98.525662840053101</v>
      </c>
      <c r="F28" s="33">
        <v>110.28744762180283</v>
      </c>
      <c r="G28" s="33">
        <v>-0.89335336853489278</v>
      </c>
      <c r="H28" s="33">
        <v>0.37171062898151408</v>
      </c>
      <c r="I28" s="33">
        <v>1.6698708806386735</v>
      </c>
      <c r="J28" s="34">
        <v>420</v>
      </c>
      <c r="K28" s="34">
        <v>9323652.5</v>
      </c>
      <c r="L28" s="34">
        <v>210</v>
      </c>
      <c r="M28" s="34">
        <v>4597254</v>
      </c>
      <c r="N28" s="35">
        <v>-4.4382583320026463E-3</v>
      </c>
      <c r="O28" s="35">
        <v>-4.5005973558152647E-3</v>
      </c>
      <c r="P28" s="36">
        <v>-20690.38919641115</v>
      </c>
      <c r="Q28" s="37">
        <v>-4674786.5350371348</v>
      </c>
      <c r="R28" s="38">
        <v>0</v>
      </c>
      <c r="S28" s="37">
        <v>0</v>
      </c>
      <c r="T28" s="39">
        <v>0</v>
      </c>
      <c r="U28" s="40">
        <v>0</v>
      </c>
      <c r="V28" s="41">
        <v>0</v>
      </c>
      <c r="W28" s="36">
        <v>0</v>
      </c>
      <c r="X28" s="42">
        <v>0</v>
      </c>
      <c r="Y28" s="43">
        <v>0</v>
      </c>
      <c r="Z28" s="44">
        <v>0</v>
      </c>
      <c r="AA28" s="38">
        <v>0</v>
      </c>
      <c r="AB28" s="45">
        <v>0</v>
      </c>
      <c r="AC28" s="40">
        <v>0</v>
      </c>
      <c r="AD28" s="50">
        <v>13</v>
      </c>
      <c r="AE28" s="50">
        <v>27</v>
      </c>
    </row>
    <row r="29" spans="1:31" x14ac:dyDescent="0.25">
      <c r="A29" t="s">
        <v>181</v>
      </c>
      <c r="B29" s="50" t="s">
        <v>93</v>
      </c>
      <c r="C29" s="50" t="s">
        <v>93</v>
      </c>
      <c r="E29" s="33">
        <v>-131.62608435772242</v>
      </c>
      <c r="F29" s="33">
        <v>115.29511566453718</v>
      </c>
      <c r="G29" s="33">
        <v>-1.1416449309153898</v>
      </c>
      <c r="H29" s="33">
        <v>0.25365588785827031</v>
      </c>
      <c r="I29" s="33">
        <v>1.8249565892124777</v>
      </c>
      <c r="J29" s="34">
        <v>420</v>
      </c>
      <c r="K29" s="34">
        <v>9323652.5</v>
      </c>
      <c r="L29" s="34">
        <v>210</v>
      </c>
      <c r="M29" s="34">
        <v>4597254</v>
      </c>
      <c r="N29" s="35">
        <v>-5.9293238814127208E-3</v>
      </c>
      <c r="O29" s="35">
        <v>-6.0126061590509705E-3</v>
      </c>
      <c r="P29" s="36">
        <v>-27641.477715121709</v>
      </c>
      <c r="Q29" s="37">
        <v>-6245315.4749545986</v>
      </c>
      <c r="R29" s="38">
        <v>0</v>
      </c>
      <c r="S29" s="37">
        <v>0</v>
      </c>
      <c r="T29" s="39">
        <v>0</v>
      </c>
      <c r="U29" s="40">
        <v>0</v>
      </c>
      <c r="V29" s="41">
        <v>0</v>
      </c>
      <c r="W29" s="36">
        <v>0</v>
      </c>
      <c r="X29" s="42">
        <v>0</v>
      </c>
      <c r="Y29" s="43">
        <v>0</v>
      </c>
      <c r="Z29" s="44">
        <v>0</v>
      </c>
      <c r="AA29" s="38">
        <v>0</v>
      </c>
      <c r="AB29" s="45">
        <v>0</v>
      </c>
      <c r="AC29" s="40">
        <v>0</v>
      </c>
      <c r="AD29" s="50">
        <v>14</v>
      </c>
      <c r="AE29" s="50">
        <v>28</v>
      </c>
    </row>
    <row r="30" spans="1:31" x14ac:dyDescent="0.25">
      <c r="A30" t="s">
        <v>181</v>
      </c>
      <c r="B30" s="50" t="s">
        <v>94</v>
      </c>
      <c r="C30" s="50" t="s">
        <v>94</v>
      </c>
      <c r="E30" s="33">
        <v>-153.88964323735505</v>
      </c>
      <c r="F30" s="33">
        <v>105.0924089365398</v>
      </c>
      <c r="G30" s="33">
        <v>-1.4643269175633944</v>
      </c>
      <c r="H30" s="33">
        <v>0.14316702708745624</v>
      </c>
      <c r="I30" s="33">
        <v>1.5162590768635262</v>
      </c>
      <c r="J30" s="34">
        <v>420</v>
      </c>
      <c r="K30" s="34">
        <v>9323652.5</v>
      </c>
      <c r="L30" s="34">
        <v>210</v>
      </c>
      <c r="M30" s="34">
        <v>4597254</v>
      </c>
      <c r="N30" s="35">
        <v>-6.9322242715168887E-3</v>
      </c>
      <c r="O30" s="35">
        <v>-7.0295931179448776E-3</v>
      </c>
      <c r="P30" s="36">
        <v>-32316.825079844559</v>
      </c>
      <c r="Q30" s="37">
        <v>-7301663.4585400792</v>
      </c>
      <c r="R30" s="38">
        <v>0</v>
      </c>
      <c r="S30" s="37">
        <v>0</v>
      </c>
      <c r="T30" s="39">
        <v>0</v>
      </c>
      <c r="U30" s="40">
        <v>0</v>
      </c>
      <c r="V30" s="41">
        <v>0</v>
      </c>
      <c r="W30" s="36">
        <v>0</v>
      </c>
      <c r="X30" s="42">
        <v>0</v>
      </c>
      <c r="Y30" s="43">
        <v>0</v>
      </c>
      <c r="Z30" s="44">
        <v>0</v>
      </c>
      <c r="AA30" s="38">
        <v>0</v>
      </c>
      <c r="AB30" s="45">
        <v>0</v>
      </c>
      <c r="AC30" s="40">
        <v>0</v>
      </c>
      <c r="AD30" s="50">
        <v>15</v>
      </c>
      <c r="AE30" s="50">
        <v>29</v>
      </c>
    </row>
    <row r="31" spans="1:31" x14ac:dyDescent="0.25">
      <c r="A31" t="s">
        <v>181</v>
      </c>
      <c r="B31" s="50" t="s">
        <v>95</v>
      </c>
      <c r="C31" s="50" t="s">
        <v>95</v>
      </c>
      <c r="E31" s="33">
        <v>-205.70998543014349</v>
      </c>
      <c r="F31" s="33">
        <v>105.71761106167759</v>
      </c>
      <c r="G31" s="33">
        <v>-1.9458440591334261</v>
      </c>
      <c r="H31" s="33">
        <v>5.1728999313919735E-2</v>
      </c>
      <c r="I31" s="33">
        <v>1.5343534030291892</v>
      </c>
      <c r="J31" s="34">
        <v>420</v>
      </c>
      <c r="K31" s="34">
        <v>9323652.5</v>
      </c>
      <c r="L31" s="34">
        <v>210</v>
      </c>
      <c r="M31" s="34">
        <v>4597254</v>
      </c>
      <c r="N31" s="35">
        <v>-9.2665609191955912E-3</v>
      </c>
      <c r="O31" s="35">
        <v>-9.396717462278598E-3</v>
      </c>
      <c r="P31" s="36">
        <v>-43199.096940330135</v>
      </c>
      <c r="Q31" s="37">
        <v>-9760403.9626981914</v>
      </c>
      <c r="R31" s="38">
        <v>0</v>
      </c>
      <c r="S31" s="37">
        <v>0</v>
      </c>
      <c r="T31" s="39">
        <v>0</v>
      </c>
      <c r="U31" s="40">
        <v>0</v>
      </c>
      <c r="V31" s="41">
        <v>0</v>
      </c>
      <c r="W31" s="36">
        <v>0</v>
      </c>
      <c r="X31" s="42">
        <v>0</v>
      </c>
      <c r="Y31" s="43">
        <v>0</v>
      </c>
      <c r="Z31" s="44">
        <v>0</v>
      </c>
      <c r="AA31" s="38">
        <v>0</v>
      </c>
      <c r="AB31" s="45">
        <v>0</v>
      </c>
      <c r="AC31" s="40">
        <v>0</v>
      </c>
      <c r="AD31" s="50">
        <v>6</v>
      </c>
      <c r="AE31" s="50">
        <v>30</v>
      </c>
    </row>
    <row r="32" spans="1:31" x14ac:dyDescent="0.25">
      <c r="A32" t="s">
        <v>181</v>
      </c>
      <c r="B32" s="50" t="s">
        <v>96</v>
      </c>
      <c r="C32" s="50" t="s">
        <v>96</v>
      </c>
      <c r="D32">
        <v>0</v>
      </c>
      <c r="E32" s="33">
        <v>-86.513626788579245</v>
      </c>
      <c r="F32" s="33"/>
      <c r="G32" s="33"/>
      <c r="H32" s="33">
        <v>1</v>
      </c>
      <c r="I32" s="33"/>
      <c r="J32" s="34">
        <v>420</v>
      </c>
      <c r="K32" s="34">
        <v>9323652.5</v>
      </c>
      <c r="L32" s="34">
        <v>210</v>
      </c>
      <c r="M32" s="34">
        <v>4597254</v>
      </c>
      <c r="N32" s="35">
        <v>-3.8971554603952994E-3</v>
      </c>
      <c r="O32" s="35">
        <v>-3.9518942450431594E-3</v>
      </c>
      <c r="P32" s="36">
        <v>-18167.861625601643</v>
      </c>
      <c r="Q32" s="37">
        <v>-4104846.6556884362</v>
      </c>
      <c r="R32" s="38">
        <v>0</v>
      </c>
      <c r="S32" s="37">
        <v>0</v>
      </c>
      <c r="T32" s="39">
        <v>0</v>
      </c>
      <c r="U32" s="40">
        <v>0</v>
      </c>
      <c r="V32" s="41">
        <v>0</v>
      </c>
      <c r="W32" s="36">
        <v>0</v>
      </c>
      <c r="X32" s="42">
        <v>0</v>
      </c>
      <c r="Y32" s="43">
        <v>0</v>
      </c>
      <c r="Z32" s="44">
        <v>0</v>
      </c>
      <c r="AA32" s="38">
        <v>0</v>
      </c>
      <c r="AB32" s="45">
        <v>0</v>
      </c>
      <c r="AC32" s="40">
        <v>0</v>
      </c>
      <c r="AD32" s="50">
        <v>7</v>
      </c>
      <c r="AE32" s="50">
        <v>31</v>
      </c>
    </row>
    <row r="33" spans="5:30" x14ac:dyDescent="0.25">
      <c r="E33" s="33"/>
      <c r="F33" s="33"/>
      <c r="G33" s="33"/>
      <c r="H33" s="33"/>
      <c r="I33" s="33"/>
      <c r="J33" s="34"/>
      <c r="K33" s="34"/>
      <c r="L33" s="34"/>
      <c r="M33" s="34"/>
      <c r="N33" s="35"/>
      <c r="O33" s="35"/>
      <c r="P33" s="36"/>
      <c r="Q33" s="37"/>
      <c r="R33" s="38"/>
      <c r="S33" s="37"/>
      <c r="T33" s="39"/>
      <c r="U33" s="40"/>
      <c r="V33" s="41"/>
      <c r="W33" s="36"/>
      <c r="X33" s="42"/>
      <c r="Y33" s="39"/>
      <c r="Z33" s="40"/>
      <c r="AA33" s="38"/>
      <c r="AB33" s="45"/>
      <c r="AC33" s="40"/>
    </row>
    <row r="34" spans="5:30" x14ac:dyDescent="0.25">
      <c r="E34" s="33"/>
      <c r="F34" s="33"/>
      <c r="G34" s="33"/>
      <c r="H34" s="33"/>
      <c r="I34" s="33"/>
      <c r="J34" s="34"/>
      <c r="K34" s="34"/>
      <c r="L34" s="34"/>
      <c r="M34" s="34"/>
      <c r="N34" s="35"/>
      <c r="O34" s="35"/>
      <c r="P34" s="36"/>
      <c r="Q34" s="37"/>
      <c r="R34" s="38"/>
      <c r="S34" s="37"/>
      <c r="T34" s="39"/>
      <c r="U34" s="40"/>
      <c r="V34" s="41"/>
      <c r="W34" s="36"/>
      <c r="X34" s="42"/>
      <c r="Y34" s="39"/>
      <c r="Z34" s="40"/>
      <c r="AA34" s="38"/>
      <c r="AB34" s="45"/>
      <c r="AC34" s="40"/>
      <c r="AD34" s="49"/>
    </row>
    <row r="35" spans="5:30" x14ac:dyDescent="0.25">
      <c r="E35" s="33"/>
      <c r="F35" s="33"/>
      <c r="G35" s="33"/>
      <c r="H35" s="33"/>
      <c r="I35" s="33"/>
      <c r="J35" s="34"/>
      <c r="K35" s="34"/>
      <c r="L35" s="34"/>
      <c r="M35" s="34"/>
      <c r="N35" s="35"/>
      <c r="O35" s="35"/>
      <c r="P35" s="36"/>
      <c r="Q35" s="37"/>
      <c r="R35" s="38"/>
      <c r="S35" s="37"/>
      <c r="T35" s="39"/>
      <c r="U35" s="40"/>
      <c r="V35" s="41"/>
      <c r="W35" s="36"/>
      <c r="X35" s="42"/>
      <c r="Y35" s="39"/>
      <c r="Z35" s="40"/>
      <c r="AA35" s="38"/>
      <c r="AB35" s="45"/>
      <c r="AC35" s="40"/>
      <c r="AD35" s="49"/>
    </row>
    <row r="36" spans="5:30" x14ac:dyDescent="0.25">
      <c r="E36" s="33"/>
      <c r="F36" s="33"/>
      <c r="G36" s="33"/>
      <c r="H36" s="33"/>
      <c r="I36" s="33"/>
      <c r="J36" s="34"/>
      <c r="K36" s="34"/>
      <c r="L36" s="34"/>
      <c r="M36" s="34"/>
      <c r="N36" s="35"/>
      <c r="O36" s="35"/>
      <c r="P36" s="36"/>
      <c r="Q36" s="37"/>
      <c r="R36" s="38"/>
      <c r="S36" s="37"/>
      <c r="T36" s="39"/>
      <c r="U36" s="40"/>
      <c r="V36" s="41"/>
      <c r="W36" s="36"/>
      <c r="X36" s="42"/>
      <c r="Y36" s="39"/>
      <c r="Z36" s="40"/>
      <c r="AA36" s="38"/>
      <c r="AB36" s="45"/>
      <c r="AC36" s="40"/>
      <c r="AD36" s="49"/>
    </row>
    <row r="37" spans="5:30" x14ac:dyDescent="0.25">
      <c r="E37" s="33"/>
      <c r="F37" s="33"/>
      <c r="G37" s="33"/>
      <c r="H37" s="33"/>
      <c r="I37" s="33"/>
      <c r="J37" s="34"/>
      <c r="K37" s="34"/>
      <c r="L37" s="34"/>
      <c r="M37" s="34"/>
      <c r="N37" s="35"/>
      <c r="O37" s="35"/>
      <c r="P37" s="36"/>
      <c r="Q37" s="37"/>
      <c r="R37" s="38"/>
      <c r="S37" s="37"/>
      <c r="T37" s="39"/>
      <c r="U37" s="40"/>
      <c r="V37" s="41"/>
      <c r="W37" s="36"/>
      <c r="X37" s="42"/>
      <c r="Y37" s="39"/>
      <c r="Z37" s="40"/>
      <c r="AA37" s="38"/>
      <c r="AB37" s="45"/>
      <c r="AC37" s="40"/>
      <c r="AD37" s="49"/>
    </row>
  </sheetData>
  <autoFilter ref="A1:AE32" xr:uid="{507219F4-9B28-4019-86CD-E58E9C7B2E88}">
    <sortState xmlns:xlrd2="http://schemas.microsoft.com/office/spreadsheetml/2017/richdata2" ref="A2:AE32">
      <sortCondition ref="AE1:AE32"/>
    </sortState>
  </autoFilter>
  <mergeCells count="1">
    <mergeCell ref="AG1:AH1"/>
  </mergeCells>
  <conditionalFormatting sqref="H2:H32">
    <cfRule type="cellIs" dxfId="25" priority="5" operator="greaterThan">
      <formula>0.05</formula>
    </cfRule>
  </conditionalFormatting>
  <conditionalFormatting sqref="I2:I32">
    <cfRule type="cellIs" dxfId="24" priority="4" operator="greaterThan">
      <formula>5</formula>
    </cfRule>
  </conditionalFormatting>
  <conditionalFormatting sqref="E2:E32">
    <cfRule type="cellIs" dxfId="23" priority="3" operator="lessThan">
      <formula>0</formula>
    </cfRule>
  </conditionalFormatting>
  <conditionalFormatting sqref="AC2:AC37 T2:U37">
    <cfRule type="cellIs" dxfId="22" priority="1" operator="lessThan">
      <formula>0</formula>
    </cfRule>
    <cfRule type="cellIs" dxfId="21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94F7-D7D1-4032-9F42-9EB983B346F1}">
  <sheetPr>
    <tabColor rgb="FF92D050"/>
  </sheetPr>
  <dimension ref="A1:AH38"/>
  <sheetViews>
    <sheetView showGridLines="0"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2.75" x14ac:dyDescent="0.2"/>
  <cols>
    <col min="1" max="1" width="14.28515625" style="234" bestFit="1" customWidth="1"/>
    <col min="2" max="2" width="32.85546875" style="234" bestFit="1" customWidth="1"/>
    <col min="3" max="3" width="38.140625" style="234" bestFit="1" customWidth="1"/>
    <col min="4" max="4" width="8.140625" style="234" bestFit="1" customWidth="1"/>
    <col min="5" max="5" width="14.5703125" style="234" bestFit="1" customWidth="1"/>
    <col min="6" max="6" width="12" style="234" bestFit="1" customWidth="1"/>
    <col min="7" max="7" width="12.42578125" style="234" bestFit="1" customWidth="1"/>
    <col min="8" max="8" width="11.140625" style="234" bestFit="1" customWidth="1"/>
    <col min="9" max="9" width="24.85546875" style="234" bestFit="1" customWidth="1"/>
    <col min="10" max="10" width="17.7109375" style="234" bestFit="1" customWidth="1"/>
    <col min="11" max="11" width="21.140625" style="234" bestFit="1" customWidth="1"/>
    <col min="12" max="12" width="27.42578125" style="234" bestFit="1" customWidth="1"/>
    <col min="13" max="13" width="23" style="234" bestFit="1" customWidth="1"/>
    <col min="14" max="15" width="23.42578125" style="234" bestFit="1" customWidth="1"/>
    <col min="16" max="16" width="16.28515625" style="234" bestFit="1" customWidth="1"/>
    <col min="17" max="17" width="27.42578125" style="234" bestFit="1" customWidth="1"/>
    <col min="18" max="18" width="24.42578125" style="234" bestFit="1" customWidth="1"/>
    <col min="19" max="19" width="27.140625" style="234" bestFit="1" customWidth="1"/>
    <col min="20" max="20" width="20.5703125" style="234" bestFit="1" customWidth="1"/>
    <col min="21" max="21" width="23" style="234" bestFit="1" customWidth="1"/>
    <col min="22" max="22" width="37.140625" style="234" bestFit="1" customWidth="1"/>
    <col min="23" max="23" width="27.85546875" style="234" bestFit="1" customWidth="1"/>
    <col min="24" max="24" width="36" style="234" bestFit="1" customWidth="1"/>
    <col min="25" max="25" width="25" style="234" bestFit="1" customWidth="1"/>
    <col min="26" max="26" width="27.140625" style="234" bestFit="1" customWidth="1"/>
    <col min="27" max="27" width="29.28515625" style="234" bestFit="1" customWidth="1"/>
    <col min="28" max="28" width="26.42578125" style="234" bestFit="1" customWidth="1"/>
    <col min="29" max="29" width="22.42578125" style="234" bestFit="1" customWidth="1"/>
    <col min="30" max="30" width="18.7109375" style="234" bestFit="1" customWidth="1"/>
    <col min="31" max="31" width="17.42578125" style="234" bestFit="1" customWidth="1"/>
    <col min="32" max="32" width="17.7109375" style="234" bestFit="1" customWidth="1"/>
    <col min="33" max="33" width="12.85546875" style="234" bestFit="1" customWidth="1"/>
    <col min="34" max="34" width="15.28515625" style="234" bestFit="1" customWidth="1"/>
    <col min="35" max="16384" width="9.140625" style="234"/>
  </cols>
  <sheetData>
    <row r="1" spans="1:34" ht="13.5" thickBot="1" x14ac:dyDescent="0.25">
      <c r="B1" s="235" t="s">
        <v>22</v>
      </c>
      <c r="C1" s="235" t="s">
        <v>23</v>
      </c>
      <c r="D1" s="236" t="s">
        <v>24</v>
      </c>
      <c r="E1" s="237" t="s">
        <v>25</v>
      </c>
      <c r="F1" s="238" t="s">
        <v>26</v>
      </c>
      <c r="G1" s="238" t="s">
        <v>27</v>
      </c>
      <c r="H1" s="238" t="s">
        <v>28</v>
      </c>
      <c r="I1" s="239" t="s">
        <v>29</v>
      </c>
      <c r="J1" s="240" t="s">
        <v>30</v>
      </c>
      <c r="K1" s="241" t="s">
        <v>229</v>
      </c>
      <c r="L1" s="241" t="s">
        <v>32</v>
      </c>
      <c r="M1" s="242" t="s">
        <v>230</v>
      </c>
      <c r="N1" s="243" t="s">
        <v>34</v>
      </c>
      <c r="O1" s="244" t="s">
        <v>35</v>
      </c>
      <c r="P1" s="244" t="s">
        <v>36</v>
      </c>
      <c r="Q1" s="245" t="s">
        <v>37</v>
      </c>
      <c r="R1" s="246" t="s">
        <v>38</v>
      </c>
      <c r="S1" s="247" t="s">
        <v>39</v>
      </c>
      <c r="T1" s="248" t="s">
        <v>40</v>
      </c>
      <c r="U1" s="247" t="s">
        <v>41</v>
      </c>
      <c r="V1" s="249" t="s">
        <v>42</v>
      </c>
      <c r="W1" s="250" t="s">
        <v>43</v>
      </c>
      <c r="X1" s="247" t="s">
        <v>44</v>
      </c>
      <c r="Y1" s="248" t="s">
        <v>45</v>
      </c>
      <c r="Z1" s="247" t="s">
        <v>46</v>
      </c>
      <c r="AA1" s="248" t="s">
        <v>47</v>
      </c>
      <c r="AB1" s="251" t="s">
        <v>48</v>
      </c>
      <c r="AC1" s="252" t="s">
        <v>49</v>
      </c>
      <c r="AD1" s="253" t="s">
        <v>50</v>
      </c>
      <c r="AE1" s="254" t="s">
        <v>51</v>
      </c>
      <c r="AG1" s="317" t="s">
        <v>52</v>
      </c>
      <c r="AH1" s="317"/>
    </row>
    <row r="2" spans="1:34" x14ac:dyDescent="0.2">
      <c r="A2" s="234" t="s">
        <v>188</v>
      </c>
      <c r="B2" s="255" t="s">
        <v>214</v>
      </c>
      <c r="C2" s="255" t="s">
        <v>214</v>
      </c>
      <c r="D2" s="234">
        <v>1</v>
      </c>
      <c r="E2" s="256">
        <v>5.7188630342333709E-4</v>
      </c>
      <c r="F2" s="256">
        <v>3.5157533243641631E-4</v>
      </c>
      <c r="G2" s="256">
        <v>1.6266394444120018</v>
      </c>
      <c r="H2" s="256">
        <v>0.10387622365458744</v>
      </c>
      <c r="I2" s="256">
        <v>1.4906644556265938</v>
      </c>
      <c r="J2" s="257">
        <v>11194307.686996061</v>
      </c>
      <c r="K2" s="257">
        <v>17459622.5</v>
      </c>
      <c r="L2" s="257">
        <v>4176519.6491492745</v>
      </c>
      <c r="M2" s="257">
        <v>8587284</v>
      </c>
      <c r="N2" s="258">
        <v>3.6666721989548311E-4</v>
      </c>
      <c r="O2" s="258">
        <v>2.7814316882112099E-4</v>
      </c>
      <c r="P2" s="259">
        <v>2388.4943833269112</v>
      </c>
      <c r="Q2" s="260">
        <v>539656.42096888227</v>
      </c>
      <c r="R2" s="261">
        <v>1147441.0900000001</v>
      </c>
      <c r="S2" s="260">
        <v>2088132.19</v>
      </c>
      <c r="T2" s="262">
        <v>0.47031296479794205</v>
      </c>
      <c r="U2" s="263">
        <v>9.8857047021127524</v>
      </c>
      <c r="V2" s="264">
        <v>1.03E-2</v>
      </c>
      <c r="W2" s="259">
        <v>91363.451400000005</v>
      </c>
      <c r="X2" s="265">
        <v>234713786</v>
      </c>
      <c r="Y2" s="266">
        <v>2.9248401499066694E-4</v>
      </c>
      <c r="Z2" s="267">
        <v>3.8925473001402656E-4</v>
      </c>
      <c r="AA2" s="261">
        <v>0</v>
      </c>
      <c r="AB2" s="268">
        <v>1607861.7863</v>
      </c>
      <c r="AC2" s="263">
        <v>0</v>
      </c>
      <c r="AD2" s="255">
        <v>17</v>
      </c>
      <c r="AE2" s="255">
        <v>1</v>
      </c>
      <c r="AG2" s="269" t="s">
        <v>55</v>
      </c>
      <c r="AH2" s="269" t="s">
        <v>56</v>
      </c>
    </row>
    <row r="3" spans="1:34" x14ac:dyDescent="0.2">
      <c r="A3" s="234" t="s">
        <v>181</v>
      </c>
      <c r="B3" s="255" t="s">
        <v>215</v>
      </c>
      <c r="C3" s="255" t="s">
        <v>215</v>
      </c>
      <c r="D3" s="234">
        <v>1</v>
      </c>
      <c r="E3" s="256">
        <v>-3.8700589603384568E-3</v>
      </c>
      <c r="F3" s="256">
        <v>1.7382783005990511E-3</v>
      </c>
      <c r="G3" s="256">
        <v>-2.2263747749740328</v>
      </c>
      <c r="H3" s="256">
        <v>2.6033133931826213E-2</v>
      </c>
      <c r="I3" s="256">
        <v>1.0575291460420462</v>
      </c>
      <c r="J3" s="257">
        <v>1379473.500962418</v>
      </c>
      <c r="K3" s="257">
        <v>17459622.5</v>
      </c>
      <c r="L3" s="257">
        <v>433818.49847357586</v>
      </c>
      <c r="M3" s="257">
        <v>8587284</v>
      </c>
      <c r="N3" s="258">
        <v>-3.0577085976223522E-4</v>
      </c>
      <c r="O3" s="258">
        <v>-1.9551038106789499E-4</v>
      </c>
      <c r="P3" s="259">
        <v>-1678.9031671782375</v>
      </c>
      <c r="Q3" s="260">
        <v>-379331.38159225095</v>
      </c>
      <c r="R3" s="261">
        <v>1700963.0599999998</v>
      </c>
      <c r="S3" s="260">
        <v>732459.73</v>
      </c>
      <c r="T3" s="262">
        <v>-0.22300977047217652</v>
      </c>
      <c r="U3" s="263">
        <v>21.342203038269417</v>
      </c>
      <c r="V3" s="264">
        <v>7.7999999999999996E-3</v>
      </c>
      <c r="W3" s="259">
        <v>69187.85639999999</v>
      </c>
      <c r="X3" s="265">
        <v>37529107</v>
      </c>
      <c r="Y3" s="266">
        <v>-3.696335013495107E-4</v>
      </c>
      <c r="Z3" s="267">
        <v>1.8435785429160355E-3</v>
      </c>
      <c r="AA3" s="261">
        <v>0</v>
      </c>
      <c r="AB3" s="268">
        <v>563993.99210000003</v>
      </c>
      <c r="AC3" s="263">
        <v>0</v>
      </c>
      <c r="AD3" s="255">
        <v>18</v>
      </c>
      <c r="AE3" s="255">
        <v>2</v>
      </c>
      <c r="AG3" s="269"/>
      <c r="AH3" s="269"/>
    </row>
    <row r="4" spans="1:34" x14ac:dyDescent="0.2">
      <c r="A4" s="234" t="s">
        <v>179</v>
      </c>
      <c r="B4" s="255" t="s">
        <v>216</v>
      </c>
      <c r="C4" s="255" t="s">
        <v>216</v>
      </c>
      <c r="D4" s="234">
        <v>1</v>
      </c>
      <c r="E4" s="256">
        <v>4.7737057032810858E-3</v>
      </c>
      <c r="F4" s="256">
        <v>7.0693132790383706E-4</v>
      </c>
      <c r="G4" s="256">
        <v>6.7527148887797583</v>
      </c>
      <c r="H4" s="256">
        <v>1.6149167745933522E-11</v>
      </c>
      <c r="I4" s="256">
        <v>1.3182160184946485</v>
      </c>
      <c r="J4" s="257">
        <v>1958174.3771174899</v>
      </c>
      <c r="K4" s="257">
        <v>17459622.5</v>
      </c>
      <c r="L4" s="257">
        <v>167922.26415337529</v>
      </c>
      <c r="M4" s="257">
        <v>8587284</v>
      </c>
      <c r="N4" s="258">
        <v>5.3539234265028639E-4</v>
      </c>
      <c r="O4" s="258">
        <v>9.3348661823323956E-5</v>
      </c>
      <c r="P4" s="259">
        <v>801.61147009684066</v>
      </c>
      <c r="Q4" s="260">
        <v>181116.09555368018</v>
      </c>
      <c r="R4" s="261">
        <v>447056.44</v>
      </c>
      <c r="S4" s="260">
        <v>1057821.99</v>
      </c>
      <c r="T4" s="262">
        <v>0.40513026845934752</v>
      </c>
      <c r="U4" s="263">
        <v>8.8288008963920301</v>
      </c>
      <c r="V4" s="264">
        <v>4.6600000000000001E-3</v>
      </c>
      <c r="W4" s="259">
        <v>41335.309079999999</v>
      </c>
      <c r="X4" s="265">
        <v>79692009</v>
      </c>
      <c r="Y4" s="266">
        <v>2.7247251683247737E-3</v>
      </c>
      <c r="Z4" s="267">
        <v>5.1868825492904815E-4</v>
      </c>
      <c r="AA4" s="261">
        <v>0</v>
      </c>
      <c r="AB4" s="268">
        <v>814522.93229999999</v>
      </c>
      <c r="AC4" s="263">
        <v>0</v>
      </c>
      <c r="AD4" s="255">
        <v>19</v>
      </c>
      <c r="AE4" s="255">
        <v>3</v>
      </c>
      <c r="AG4" s="269" t="s">
        <v>59</v>
      </c>
      <c r="AH4" s="270" t="s">
        <v>60</v>
      </c>
    </row>
    <row r="5" spans="1:34" x14ac:dyDescent="0.2">
      <c r="A5" s="234" t="s">
        <v>176</v>
      </c>
      <c r="B5" s="255" t="s">
        <v>217</v>
      </c>
      <c r="C5" s="255" t="s">
        <v>217</v>
      </c>
      <c r="D5" s="234">
        <v>1</v>
      </c>
      <c r="E5" s="256">
        <v>1.4497740709380362</v>
      </c>
      <c r="F5" s="256">
        <v>0.38384757021458915</v>
      </c>
      <c r="G5" s="256">
        <v>3.7769525807537172</v>
      </c>
      <c r="H5" s="256">
        <v>1.6058870071885404E-4</v>
      </c>
      <c r="I5" s="256">
        <v>1.4148268113635929</v>
      </c>
      <c r="J5" s="257">
        <v>5920.7164388191477</v>
      </c>
      <c r="K5" s="257">
        <v>17459622.5</v>
      </c>
      <c r="L5" s="257">
        <v>728.9701867863472</v>
      </c>
      <c r="M5" s="257">
        <v>8587284</v>
      </c>
      <c r="N5" s="258">
        <v>4.9163154440347084E-4</v>
      </c>
      <c r="O5" s="258">
        <v>1.2307058614687753E-4</v>
      </c>
      <c r="P5" s="259">
        <v>1056.8420752897032</v>
      </c>
      <c r="Q5" s="260">
        <v>238782.89849095553</v>
      </c>
      <c r="R5" s="261">
        <v>88305.700000000012</v>
      </c>
      <c r="S5" s="260">
        <v>870090</v>
      </c>
      <c r="T5" s="262">
        <v>2.7040485324385117</v>
      </c>
      <c r="U5" s="263">
        <v>0.92134908973554464</v>
      </c>
      <c r="V5" s="264">
        <v>4.0000000000000002E-4</v>
      </c>
      <c r="W5" s="259">
        <v>3548.0952000000002</v>
      </c>
      <c r="X5" s="265">
        <v>177147</v>
      </c>
      <c r="Y5" s="266">
        <v>1.3452522832411471</v>
      </c>
      <c r="Z5" s="267">
        <v>2.0029101254890009E-2</v>
      </c>
      <c r="AA5" s="261">
        <v>0</v>
      </c>
      <c r="AB5" s="268">
        <v>669969.30000000005</v>
      </c>
      <c r="AC5" s="263">
        <v>0</v>
      </c>
      <c r="AD5" s="255">
        <v>21</v>
      </c>
      <c r="AE5" s="255">
        <v>4</v>
      </c>
      <c r="AG5" s="269" t="s">
        <v>62</v>
      </c>
      <c r="AH5" s="269">
        <v>0.9677</v>
      </c>
    </row>
    <row r="6" spans="1:34" x14ac:dyDescent="0.2">
      <c r="A6" s="234" t="s">
        <v>176</v>
      </c>
      <c r="B6" s="255" t="s">
        <v>218</v>
      </c>
      <c r="C6" s="255" t="s">
        <v>218</v>
      </c>
      <c r="D6" s="234">
        <v>1</v>
      </c>
      <c r="E6" s="256">
        <v>-8.3647792185833128E-4</v>
      </c>
      <c r="F6" s="256">
        <v>1.9303485201117222E-4</v>
      </c>
      <c r="G6" s="256">
        <v>-4.3332999877655185</v>
      </c>
      <c r="H6" s="256">
        <v>1.497495400280007E-5</v>
      </c>
      <c r="I6" s="256">
        <v>0.98999348515747709</v>
      </c>
      <c r="J6" s="257">
        <v>23758992.111694481</v>
      </c>
      <c r="K6" s="257">
        <v>17459622.5</v>
      </c>
      <c r="L6" s="257">
        <v>10822021.949075598</v>
      </c>
      <c r="M6" s="257">
        <v>8587284</v>
      </c>
      <c r="N6" s="258">
        <v>-1.1382761767637696E-3</v>
      </c>
      <c r="O6" s="258">
        <v>-1.0541612959659892E-3</v>
      </c>
      <c r="P6" s="259">
        <v>-9052.3824302680041</v>
      </c>
      <c r="Q6" s="260">
        <v>-2045295.2862947527</v>
      </c>
      <c r="R6" s="261">
        <v>1901310.86</v>
      </c>
      <c r="S6" s="260">
        <v>2260000</v>
      </c>
      <c r="T6" s="262">
        <v>-1.0757290295468847</v>
      </c>
      <c r="U6" s="263">
        <v>7.981094762601769</v>
      </c>
      <c r="V6" s="264">
        <v>8.9999999999999993E-3</v>
      </c>
      <c r="W6" s="259">
        <v>79832.141999999993</v>
      </c>
      <c r="X6" s="265">
        <v>317007661</v>
      </c>
      <c r="Y6" s="266">
        <v>-7.7353421261522391E-4</v>
      </c>
      <c r="Z6" s="267">
        <v>2.518303240627361E-4</v>
      </c>
      <c r="AA6" s="261">
        <v>0</v>
      </c>
      <c r="AB6" s="268">
        <v>1740200</v>
      </c>
      <c r="AC6" s="263">
        <v>0</v>
      </c>
      <c r="AD6" s="255">
        <v>22</v>
      </c>
      <c r="AE6" s="255">
        <v>5</v>
      </c>
    </row>
    <row r="7" spans="1:34" x14ac:dyDescent="0.2">
      <c r="A7" s="234" t="s">
        <v>176</v>
      </c>
      <c r="B7" s="255" t="s">
        <v>219</v>
      </c>
      <c r="C7" s="255" t="s">
        <v>220</v>
      </c>
      <c r="D7" s="234">
        <v>1</v>
      </c>
      <c r="E7" s="256">
        <v>5.0624269144772839E-2</v>
      </c>
      <c r="F7" s="256">
        <v>3.4674107996932907E-2</v>
      </c>
      <c r="G7" s="256">
        <v>1.4600020611705657</v>
      </c>
      <c r="H7" s="256">
        <v>0.14435184721334179</v>
      </c>
      <c r="I7" s="256">
        <v>1.2973924323180368</v>
      </c>
      <c r="J7" s="257">
        <v>82466.742346607454</v>
      </c>
      <c r="K7" s="257">
        <v>17459622.5</v>
      </c>
      <c r="L7" s="257">
        <v>38252.310549323905</v>
      </c>
      <c r="M7" s="257">
        <v>8587284</v>
      </c>
      <c r="N7" s="258">
        <v>2.3911276203407558E-4</v>
      </c>
      <c r="O7" s="258">
        <v>2.2550730413229686E-4</v>
      </c>
      <c r="P7" s="259">
        <v>1936.4952646584068</v>
      </c>
      <c r="Q7" s="260">
        <v>437531.7400969204</v>
      </c>
      <c r="R7" s="261">
        <v>5238775.3599999994</v>
      </c>
      <c r="S7" s="260">
        <v>4703157</v>
      </c>
      <c r="T7" s="262">
        <v>8.35179426546208E-2</v>
      </c>
      <c r="U7" s="263">
        <v>4.1888271366802341</v>
      </c>
      <c r="V7" s="264">
        <v>9.8300000000000002E-3</v>
      </c>
      <c r="W7" s="259">
        <v>87194.439540000007</v>
      </c>
      <c r="X7" s="265">
        <v>216166359</v>
      </c>
      <c r="Y7" s="266">
        <v>1.7492857718637357E-4</v>
      </c>
      <c r="Z7" s="267">
        <v>4.0336729518583418E-4</v>
      </c>
      <c r="AA7" s="261">
        <v>0</v>
      </c>
      <c r="AB7" s="268">
        <v>3621430.89</v>
      </c>
      <c r="AC7" s="263">
        <v>0</v>
      </c>
      <c r="AD7" s="255">
        <v>23</v>
      </c>
      <c r="AE7" s="255">
        <v>6</v>
      </c>
    </row>
    <row r="8" spans="1:34" x14ac:dyDescent="0.2">
      <c r="A8" s="234" t="s">
        <v>188</v>
      </c>
      <c r="B8" s="255" t="s">
        <v>153</v>
      </c>
      <c r="C8" s="255" t="s">
        <v>221</v>
      </c>
      <c r="D8" s="234">
        <v>1</v>
      </c>
      <c r="E8" s="256">
        <v>0.28562249947735929</v>
      </c>
      <c r="F8" s="256">
        <v>4.9734667167732026E-2</v>
      </c>
      <c r="G8" s="256">
        <v>5.7429257245069465</v>
      </c>
      <c r="H8" s="256">
        <v>9.8508285404669493E-9</v>
      </c>
      <c r="I8" s="256">
        <v>1.5763344877867176</v>
      </c>
      <c r="J8" s="257">
        <v>69375.303937785502</v>
      </c>
      <c r="K8" s="257">
        <v>17459622.5</v>
      </c>
      <c r="L8" s="257">
        <v>28032.726219173517</v>
      </c>
      <c r="M8" s="257">
        <v>8587284</v>
      </c>
      <c r="N8" s="258">
        <v>1.134912722924667E-3</v>
      </c>
      <c r="O8" s="258">
        <v>9.3239926965089828E-4</v>
      </c>
      <c r="P8" s="259">
        <v>8006.7773298848442</v>
      </c>
      <c r="Q8" s="260">
        <v>1809051.2699141817</v>
      </c>
      <c r="R8" s="261">
        <v>13578939.539999999</v>
      </c>
      <c r="S8" s="260">
        <v>15829980</v>
      </c>
      <c r="T8" s="262">
        <v>0.13322478272954899</v>
      </c>
      <c r="U8" s="263">
        <v>4.7476565993450395</v>
      </c>
      <c r="V8" s="264">
        <v>3.7499999999999999E-2</v>
      </c>
      <c r="W8" s="259">
        <v>332633.92499999999</v>
      </c>
      <c r="X8" s="265">
        <v>116658.21420960728</v>
      </c>
      <c r="Y8" s="266">
        <v>0.11626891605035329</v>
      </c>
      <c r="Z8" s="267">
        <v>2.8513545081560681</v>
      </c>
      <c r="AA8" s="261">
        <v>0</v>
      </c>
      <c r="AB8" s="268">
        <v>12189084.6</v>
      </c>
      <c r="AC8" s="263">
        <v>0</v>
      </c>
      <c r="AD8" s="255">
        <v>24</v>
      </c>
      <c r="AE8" s="255">
        <v>7</v>
      </c>
    </row>
    <row r="9" spans="1:34" x14ac:dyDescent="0.2">
      <c r="A9" s="234" t="s">
        <v>181</v>
      </c>
      <c r="B9" s="271" t="s">
        <v>156</v>
      </c>
      <c r="C9" s="271" t="s">
        <v>156</v>
      </c>
      <c r="D9" s="234">
        <v>1</v>
      </c>
      <c r="E9" s="256">
        <v>1.2089816965894606E-3</v>
      </c>
      <c r="F9" s="256">
        <v>2.6951196380850914E-3</v>
      </c>
      <c r="G9" s="256">
        <v>0.44858182898643184</v>
      </c>
      <c r="H9" s="256">
        <v>0.65375263265677086</v>
      </c>
      <c r="I9" s="256">
        <v>1.4918272694370451</v>
      </c>
      <c r="J9" s="257">
        <v>640746</v>
      </c>
      <c r="K9" s="257">
        <v>17459622.5</v>
      </c>
      <c r="L9" s="257">
        <v>284151</v>
      </c>
      <c r="M9" s="257">
        <v>8587284</v>
      </c>
      <c r="N9" s="258">
        <v>4.4368094794885204E-5</v>
      </c>
      <c r="O9" s="258">
        <v>4.0004890727684311E-5</v>
      </c>
      <c r="P9" s="259">
        <v>343.53335806759185</v>
      </c>
      <c r="Q9" s="260">
        <v>77617.926921791703</v>
      </c>
      <c r="R9" s="261">
        <v>1699670</v>
      </c>
      <c r="S9" s="260">
        <v>0</v>
      </c>
      <c r="T9" s="262">
        <v>4.5666468739103301E-2</v>
      </c>
      <c r="U9" s="263">
        <v>0</v>
      </c>
      <c r="V9" s="264">
        <v>0</v>
      </c>
      <c r="W9" s="259">
        <v>0</v>
      </c>
      <c r="X9" s="265">
        <v>0</v>
      </c>
      <c r="Y9" s="266">
        <v>1.2083565767877081E-3</v>
      </c>
      <c r="Z9" s="267">
        <v>0</v>
      </c>
      <c r="AA9" s="261">
        <v>0</v>
      </c>
      <c r="AB9" s="268">
        <v>0</v>
      </c>
      <c r="AC9" s="263">
        <v>0</v>
      </c>
      <c r="AD9" s="271">
        <v>2</v>
      </c>
      <c r="AE9" s="271">
        <v>8</v>
      </c>
    </row>
    <row r="10" spans="1:34" x14ac:dyDescent="0.2">
      <c r="A10" s="234" t="s">
        <v>181</v>
      </c>
      <c r="B10" s="271" t="s">
        <v>157</v>
      </c>
      <c r="C10" s="271" t="s">
        <v>157</v>
      </c>
      <c r="D10" s="234">
        <v>1</v>
      </c>
      <c r="E10" s="256">
        <v>-7.6561542110903805E-3</v>
      </c>
      <c r="F10" s="256">
        <v>5.0613778094490232E-3</v>
      </c>
      <c r="G10" s="256">
        <v>-1.5126620654157059</v>
      </c>
      <c r="H10" s="256">
        <v>0.13042823161334138</v>
      </c>
      <c r="I10" s="256">
        <v>1.5094722929129993</v>
      </c>
      <c r="J10" s="257">
        <v>352524</v>
      </c>
      <c r="K10" s="257">
        <v>17459622.5</v>
      </c>
      <c r="L10" s="257">
        <v>216228</v>
      </c>
      <c r="M10" s="257">
        <v>8587284</v>
      </c>
      <c r="N10" s="258">
        <v>-1.5458398983771987E-4</v>
      </c>
      <c r="O10" s="258">
        <v>-1.9278213143476456E-4</v>
      </c>
      <c r="P10" s="259">
        <v>-1655.4749127556508</v>
      </c>
      <c r="Q10" s="260">
        <v>-374038.00178801175</v>
      </c>
      <c r="R10" s="261">
        <v>0</v>
      </c>
      <c r="S10" s="260">
        <v>0</v>
      </c>
      <c r="T10" s="262">
        <v>0</v>
      </c>
      <c r="U10" s="263">
        <v>0</v>
      </c>
      <c r="V10" s="264">
        <v>0</v>
      </c>
      <c r="W10" s="259">
        <v>0</v>
      </c>
      <c r="X10" s="265">
        <v>0</v>
      </c>
      <c r="Y10" s="266">
        <v>-7.6468179551930368E-3</v>
      </c>
      <c r="Z10" s="267">
        <v>0</v>
      </c>
      <c r="AA10" s="261">
        <v>0</v>
      </c>
      <c r="AB10" s="268">
        <v>0</v>
      </c>
      <c r="AC10" s="263">
        <v>0</v>
      </c>
      <c r="AD10" s="271">
        <v>3</v>
      </c>
      <c r="AE10" s="271">
        <v>9</v>
      </c>
    </row>
    <row r="11" spans="1:34" x14ac:dyDescent="0.2">
      <c r="A11" s="234" t="s">
        <v>181</v>
      </c>
      <c r="B11" s="271" t="s">
        <v>191</v>
      </c>
      <c r="C11" s="271" t="s">
        <v>222</v>
      </c>
      <c r="D11" s="234">
        <v>1</v>
      </c>
      <c r="E11" s="256">
        <v>1.2600014998143336</v>
      </c>
      <c r="F11" s="256">
        <v>0.38569966455891014</v>
      </c>
      <c r="G11" s="256">
        <v>3.2667943884661748</v>
      </c>
      <c r="H11" s="256">
        <v>1.095008917907183E-3</v>
      </c>
      <c r="I11" s="256">
        <v>1.1876856069043813</v>
      </c>
      <c r="J11" s="257">
        <v>10944.496908082476</v>
      </c>
      <c r="K11" s="257">
        <v>17459622.5</v>
      </c>
      <c r="L11" s="257">
        <v>6674.0011536103884</v>
      </c>
      <c r="M11" s="257">
        <v>8587284</v>
      </c>
      <c r="N11" s="258">
        <v>7.8982707208573701E-4</v>
      </c>
      <c r="O11" s="258">
        <v>9.792678876477921E-4</v>
      </c>
      <c r="P11" s="259">
        <v>8409.2514633116825</v>
      </c>
      <c r="Q11" s="260">
        <v>1899986.2756206414</v>
      </c>
      <c r="R11" s="261">
        <v>0</v>
      </c>
      <c r="S11" s="260">
        <v>0</v>
      </c>
      <c r="T11" s="262">
        <v>0</v>
      </c>
      <c r="U11" s="263">
        <v>0</v>
      </c>
      <c r="V11" s="264">
        <v>0</v>
      </c>
      <c r="W11" s="259">
        <v>0</v>
      </c>
      <c r="X11" s="265">
        <v>0</v>
      </c>
      <c r="Y11" s="266">
        <v>1.2205605619120647</v>
      </c>
      <c r="Z11" s="267">
        <v>0</v>
      </c>
      <c r="AA11" s="261">
        <v>0</v>
      </c>
      <c r="AB11" s="268">
        <v>0</v>
      </c>
      <c r="AC11" s="263">
        <v>0</v>
      </c>
      <c r="AD11" s="271">
        <v>25</v>
      </c>
      <c r="AE11" s="271">
        <v>10</v>
      </c>
    </row>
    <row r="12" spans="1:34" x14ac:dyDescent="0.2">
      <c r="A12" s="234" t="s">
        <v>181</v>
      </c>
      <c r="B12" s="271" t="s">
        <v>189</v>
      </c>
      <c r="C12" s="271" t="s">
        <v>189</v>
      </c>
      <c r="D12" s="234">
        <v>1</v>
      </c>
      <c r="E12" s="256">
        <v>0.17903686406936659</v>
      </c>
      <c r="F12" s="256">
        <v>0.24273862790662659</v>
      </c>
      <c r="G12" s="256">
        <v>0.7375705532052198</v>
      </c>
      <c r="H12" s="256">
        <v>0.46080979832127067</v>
      </c>
      <c r="I12" s="256">
        <v>1.008526122952903</v>
      </c>
      <c r="J12" s="257">
        <v>5740.9055435864666</v>
      </c>
      <c r="K12" s="257">
        <v>17459622.5</v>
      </c>
      <c r="L12" s="257">
        <v>2844.1109866196525</v>
      </c>
      <c r="M12" s="257">
        <v>8587284</v>
      </c>
      <c r="N12" s="258">
        <v>5.8869183766267762E-5</v>
      </c>
      <c r="O12" s="258">
        <v>5.9297062040758732E-5</v>
      </c>
      <c r="P12" s="259">
        <v>509.20071210961481</v>
      </c>
      <c r="Q12" s="260">
        <v>115048.80889404636</v>
      </c>
      <c r="R12" s="261">
        <v>0</v>
      </c>
      <c r="S12" s="260">
        <v>0</v>
      </c>
      <c r="T12" s="262">
        <v>0</v>
      </c>
      <c r="U12" s="263">
        <v>0</v>
      </c>
      <c r="V12" s="264">
        <v>0</v>
      </c>
      <c r="W12" s="259">
        <v>0</v>
      </c>
      <c r="X12" s="265">
        <v>0</v>
      </c>
      <c r="Y12" s="266">
        <v>2.5323831230599763E-2</v>
      </c>
      <c r="Z12" s="267">
        <v>0</v>
      </c>
      <c r="AA12" s="261">
        <v>0</v>
      </c>
      <c r="AB12" s="268">
        <v>0</v>
      </c>
      <c r="AC12" s="263">
        <v>0</v>
      </c>
      <c r="AD12" s="271">
        <v>20</v>
      </c>
      <c r="AE12" s="271">
        <v>11</v>
      </c>
    </row>
    <row r="13" spans="1:34" x14ac:dyDescent="0.2">
      <c r="A13" s="234" t="s">
        <v>181</v>
      </c>
      <c r="B13" s="271" t="s">
        <v>223</v>
      </c>
      <c r="C13" s="271" t="s">
        <v>224</v>
      </c>
      <c r="D13" s="234">
        <v>1</v>
      </c>
      <c r="E13" s="256">
        <v>0.56903826196776064</v>
      </c>
      <c r="F13" s="256">
        <v>0.27988766266477089</v>
      </c>
      <c r="G13" s="256">
        <v>2.0330951945149272</v>
      </c>
      <c r="H13" s="256">
        <v>4.2095215843871991E-2</v>
      </c>
      <c r="I13" s="256">
        <v>1.3815239738900398</v>
      </c>
      <c r="J13" s="257">
        <v>6044.0571454604651</v>
      </c>
      <c r="K13" s="257">
        <v>17459622.5</v>
      </c>
      <c r="L13" s="257">
        <v>5905.8200883760892</v>
      </c>
      <c r="M13" s="257">
        <v>8587284</v>
      </c>
      <c r="N13" s="258">
        <v>1.9698591841184698E-4</v>
      </c>
      <c r="O13" s="258">
        <v>3.9135046640868245E-4</v>
      </c>
      <c r="P13" s="259">
        <v>3360.6375985838163</v>
      </c>
      <c r="Q13" s="260">
        <v>759302.45902402746</v>
      </c>
      <c r="R13" s="261">
        <v>0</v>
      </c>
      <c r="S13" s="260">
        <v>0</v>
      </c>
      <c r="T13" s="262">
        <v>0</v>
      </c>
      <c r="U13" s="263">
        <v>0</v>
      </c>
      <c r="V13" s="264">
        <v>0</v>
      </c>
      <c r="W13" s="259">
        <v>0</v>
      </c>
      <c r="X13" s="265">
        <v>0</v>
      </c>
      <c r="Y13" s="266">
        <v>4.5181172951381847E-2</v>
      </c>
      <c r="Z13" s="267">
        <v>0</v>
      </c>
      <c r="AA13" s="261">
        <v>0</v>
      </c>
      <c r="AB13" s="268">
        <v>0</v>
      </c>
      <c r="AC13" s="263">
        <v>0</v>
      </c>
      <c r="AD13" s="271">
        <v>27</v>
      </c>
      <c r="AE13" s="271">
        <v>12</v>
      </c>
    </row>
    <row r="14" spans="1:34" x14ac:dyDescent="0.2">
      <c r="A14" s="234" t="s">
        <v>181</v>
      </c>
      <c r="B14" s="271" t="s">
        <v>193</v>
      </c>
      <c r="C14" s="271" t="s">
        <v>194</v>
      </c>
      <c r="D14" s="234">
        <v>1</v>
      </c>
      <c r="E14" s="256">
        <v>0.45152266187892626</v>
      </c>
      <c r="F14" s="256">
        <v>8.019340489214076E-2</v>
      </c>
      <c r="G14" s="256">
        <v>5.6304213854770131</v>
      </c>
      <c r="H14" s="256">
        <v>1.8950708655581827E-8</v>
      </c>
      <c r="I14" s="256">
        <v>0.94072421168144693</v>
      </c>
      <c r="J14" s="257">
        <v>35163.96859802711</v>
      </c>
      <c r="K14" s="257">
        <v>17459622.5</v>
      </c>
      <c r="L14" s="257">
        <v>17004.099880540394</v>
      </c>
      <c r="M14" s="257">
        <v>8587284</v>
      </c>
      <c r="N14" s="258">
        <v>9.093741118176051E-4</v>
      </c>
      <c r="O14" s="258">
        <v>8.9408204513985229E-4</v>
      </c>
      <c r="P14" s="259">
        <v>7677.7364409167312</v>
      </c>
      <c r="Q14" s="260">
        <v>1734707.7714607262</v>
      </c>
      <c r="R14" s="261">
        <v>0</v>
      </c>
      <c r="S14" s="260">
        <v>0</v>
      </c>
      <c r="T14" s="262">
        <v>0</v>
      </c>
      <c r="U14" s="263">
        <v>0</v>
      </c>
      <c r="V14" s="264">
        <v>0</v>
      </c>
      <c r="W14" s="259">
        <v>0</v>
      </c>
      <c r="X14" s="265">
        <v>0</v>
      </c>
      <c r="Y14" s="266">
        <v>1.8223704551316058</v>
      </c>
      <c r="Z14" s="267">
        <v>0</v>
      </c>
      <c r="AA14" s="261">
        <v>0</v>
      </c>
      <c r="AB14" s="268">
        <v>0</v>
      </c>
      <c r="AC14" s="263">
        <v>0</v>
      </c>
      <c r="AD14" s="271">
        <v>26</v>
      </c>
      <c r="AE14" s="271">
        <v>13</v>
      </c>
    </row>
    <row r="15" spans="1:34" x14ac:dyDescent="0.2">
      <c r="A15" s="234" t="s">
        <v>181</v>
      </c>
      <c r="B15" s="271" t="s">
        <v>225</v>
      </c>
      <c r="C15" s="271" t="s">
        <v>225</v>
      </c>
      <c r="D15" s="234">
        <v>1</v>
      </c>
      <c r="E15" s="256">
        <v>1.104387458162426</v>
      </c>
      <c r="F15" s="256">
        <v>2.0516983635285957</v>
      </c>
      <c r="G15" s="256">
        <v>0.53827964080599777</v>
      </c>
      <c r="H15" s="256">
        <v>0.5904077795160606</v>
      </c>
      <c r="I15" s="256">
        <v>1.002255497018947</v>
      </c>
      <c r="J15" s="257">
        <v>1058.6726582390584</v>
      </c>
      <c r="K15" s="257">
        <v>17459622.5</v>
      </c>
      <c r="L15" s="257">
        <v>699.5306582731514</v>
      </c>
      <c r="M15" s="257">
        <v>8587284</v>
      </c>
      <c r="N15" s="258">
        <v>6.6965067890711411E-5</v>
      </c>
      <c r="O15" s="258">
        <v>8.9964753185870451E-5</v>
      </c>
      <c r="P15" s="259">
        <v>772.55288559697431</v>
      </c>
      <c r="Q15" s="260">
        <v>174550.59897178036</v>
      </c>
      <c r="R15" s="261">
        <v>0</v>
      </c>
      <c r="S15" s="260">
        <v>0</v>
      </c>
      <c r="T15" s="262">
        <v>0</v>
      </c>
      <c r="U15" s="263">
        <v>0</v>
      </c>
      <c r="V15" s="264">
        <v>0</v>
      </c>
      <c r="W15" s="259">
        <v>0</v>
      </c>
      <c r="X15" s="265">
        <v>0</v>
      </c>
      <c r="Y15" s="266">
        <v>0.94149641371759674</v>
      </c>
      <c r="Z15" s="267">
        <v>0</v>
      </c>
      <c r="AA15" s="261">
        <v>0</v>
      </c>
      <c r="AB15" s="268">
        <v>0</v>
      </c>
      <c r="AC15" s="263">
        <v>0</v>
      </c>
      <c r="AD15" s="271">
        <v>28</v>
      </c>
      <c r="AE15" s="271">
        <v>14</v>
      </c>
    </row>
    <row r="16" spans="1:34" x14ac:dyDescent="0.2">
      <c r="A16" s="234" t="s">
        <v>181</v>
      </c>
      <c r="B16" s="271" t="s">
        <v>195</v>
      </c>
      <c r="C16" s="271" t="s">
        <v>195</v>
      </c>
      <c r="D16" s="234">
        <v>1</v>
      </c>
      <c r="E16" s="256">
        <v>9.3106381705290273E-2</v>
      </c>
      <c r="F16" s="256">
        <v>6.2752607843002656E-2</v>
      </c>
      <c r="G16" s="256">
        <v>1.4837053774438838</v>
      </c>
      <c r="H16" s="256">
        <v>0.13794964210725139</v>
      </c>
      <c r="I16" s="256">
        <v>0.89941228420577723</v>
      </c>
      <c r="J16" s="257">
        <v>63572.356806253192</v>
      </c>
      <c r="K16" s="257">
        <v>17459622.5</v>
      </c>
      <c r="L16" s="257">
        <v>31167.161287187464</v>
      </c>
      <c r="M16" s="257">
        <v>8587284</v>
      </c>
      <c r="N16" s="258">
        <v>3.3901031472518482E-4</v>
      </c>
      <c r="O16" s="258">
        <v>3.3792542734993066E-4</v>
      </c>
      <c r="P16" s="259">
        <v>2901.8616154752222</v>
      </c>
      <c r="Q16" s="260">
        <v>655646.61340047163</v>
      </c>
      <c r="R16" s="261">
        <v>0</v>
      </c>
      <c r="S16" s="260">
        <v>0</v>
      </c>
      <c r="T16" s="262">
        <v>0</v>
      </c>
      <c r="U16" s="263">
        <v>0</v>
      </c>
      <c r="V16" s="264">
        <v>0</v>
      </c>
      <c r="W16" s="259">
        <v>0</v>
      </c>
      <c r="X16" s="265">
        <v>0</v>
      </c>
      <c r="Y16" s="266">
        <v>9.3106381705290162E-2</v>
      </c>
      <c r="Z16" s="267">
        <v>0</v>
      </c>
      <c r="AA16" s="261">
        <v>0</v>
      </c>
      <c r="AB16" s="268">
        <v>0</v>
      </c>
      <c r="AC16" s="263">
        <v>0</v>
      </c>
      <c r="AD16" s="271">
        <v>29</v>
      </c>
      <c r="AE16" s="271">
        <v>15</v>
      </c>
    </row>
    <row r="17" spans="1:31" x14ac:dyDescent="0.2">
      <c r="A17" s="234" t="s">
        <v>181</v>
      </c>
      <c r="B17" s="271" t="s">
        <v>197</v>
      </c>
      <c r="C17" s="271" t="s">
        <v>226</v>
      </c>
      <c r="D17" s="234">
        <v>1</v>
      </c>
      <c r="E17" s="256">
        <v>0.13481084209878649</v>
      </c>
      <c r="F17" s="256">
        <v>4.8744123190444626E-2</v>
      </c>
      <c r="G17" s="256">
        <v>2.7656840101949691</v>
      </c>
      <c r="H17" s="256">
        <v>5.7010425087697988E-3</v>
      </c>
      <c r="I17" s="256">
        <v>1.3681236622770681</v>
      </c>
      <c r="J17" s="257">
        <v>130457.78668876793</v>
      </c>
      <c r="K17" s="257">
        <v>17459622.5</v>
      </c>
      <c r="L17" s="257">
        <v>83631.65420273997</v>
      </c>
      <c r="M17" s="257">
        <v>8587284</v>
      </c>
      <c r="N17" s="258">
        <v>1.0073026539867435E-3</v>
      </c>
      <c r="O17" s="258">
        <v>1.312924287724255E-3</v>
      </c>
      <c r="P17" s="259">
        <v>11274.453729185892</v>
      </c>
      <c r="Q17" s="260">
        <v>2547350.0755722607</v>
      </c>
      <c r="R17" s="261">
        <v>0</v>
      </c>
      <c r="S17" s="260">
        <v>0</v>
      </c>
      <c r="T17" s="262">
        <v>0</v>
      </c>
      <c r="U17" s="263">
        <v>0</v>
      </c>
      <c r="V17" s="264">
        <v>0</v>
      </c>
      <c r="W17" s="259">
        <v>0</v>
      </c>
      <c r="X17" s="265">
        <v>0</v>
      </c>
      <c r="Y17" s="266">
        <v>0.48992677222160591</v>
      </c>
      <c r="Z17" s="267">
        <v>0</v>
      </c>
      <c r="AA17" s="261">
        <v>0</v>
      </c>
      <c r="AB17" s="268">
        <v>0</v>
      </c>
      <c r="AC17" s="263">
        <v>0</v>
      </c>
      <c r="AD17" s="271">
        <v>30</v>
      </c>
      <c r="AE17" s="271">
        <v>16</v>
      </c>
    </row>
    <row r="18" spans="1:31" x14ac:dyDescent="0.2">
      <c r="A18" s="234" t="s">
        <v>181</v>
      </c>
      <c r="B18" s="271" t="s">
        <v>199</v>
      </c>
      <c r="C18" s="271" t="s">
        <v>199</v>
      </c>
      <c r="D18" s="234">
        <v>1</v>
      </c>
      <c r="E18" s="256">
        <v>0.29853654494914006</v>
      </c>
      <c r="F18" s="256">
        <v>0.11554470788688977</v>
      </c>
      <c r="G18" s="256">
        <v>2.5837318766808997</v>
      </c>
      <c r="H18" s="256">
        <v>9.8016708623007657E-3</v>
      </c>
      <c r="I18" s="256">
        <v>1.4956856406503649</v>
      </c>
      <c r="J18" s="257">
        <v>48932.216699997647</v>
      </c>
      <c r="K18" s="257">
        <v>17459622.5</v>
      </c>
      <c r="L18" s="257">
        <v>32790.783016275862</v>
      </c>
      <c r="M18" s="257">
        <v>8587284</v>
      </c>
      <c r="N18" s="258">
        <v>8.3667644648788427E-4</v>
      </c>
      <c r="O18" s="258">
        <v>1.1399701078776405E-3</v>
      </c>
      <c r="P18" s="259">
        <v>9789.2470678559366</v>
      </c>
      <c r="Q18" s="260">
        <v>2211782.4825113704</v>
      </c>
      <c r="R18" s="261">
        <v>0</v>
      </c>
      <c r="S18" s="260">
        <v>0</v>
      </c>
      <c r="T18" s="262">
        <v>0</v>
      </c>
      <c r="U18" s="263">
        <v>0</v>
      </c>
      <c r="V18" s="264">
        <v>0</v>
      </c>
      <c r="W18" s="259">
        <v>0</v>
      </c>
      <c r="X18" s="265">
        <v>0</v>
      </c>
      <c r="Y18" s="266">
        <v>0.29838610224152629</v>
      </c>
      <c r="Z18" s="267">
        <v>0</v>
      </c>
      <c r="AA18" s="261">
        <v>0</v>
      </c>
      <c r="AB18" s="268">
        <v>0</v>
      </c>
      <c r="AC18" s="263">
        <v>0</v>
      </c>
      <c r="AD18" s="271">
        <v>31</v>
      </c>
      <c r="AE18" s="271">
        <v>17</v>
      </c>
    </row>
    <row r="19" spans="1:31" x14ac:dyDescent="0.2">
      <c r="A19" s="234" t="s">
        <v>181</v>
      </c>
      <c r="B19" s="271" t="s">
        <v>227</v>
      </c>
      <c r="C19" s="271" t="s">
        <v>227</v>
      </c>
      <c r="D19" s="234">
        <v>1</v>
      </c>
      <c r="E19" s="256">
        <v>0.28102124244881022</v>
      </c>
      <c r="F19" s="256">
        <v>9.6595907917869407E-3</v>
      </c>
      <c r="G19" s="256">
        <v>29.092458314874818</v>
      </c>
      <c r="H19" s="256">
        <v>3.8258297050026128E-172</v>
      </c>
      <c r="I19" s="256">
        <v>1.2297129018463915</v>
      </c>
      <c r="J19" s="257">
        <v>559031.38324436266</v>
      </c>
      <c r="K19" s="257">
        <v>17459622.5</v>
      </c>
      <c r="L19" s="257">
        <v>273747.50134203554</v>
      </c>
      <c r="M19" s="257">
        <v>8587284</v>
      </c>
      <c r="N19" s="258">
        <v>8.9978860589458778E-3</v>
      </c>
      <c r="O19" s="258">
        <v>8.958462645977024E-3</v>
      </c>
      <c r="P19" s="259">
        <v>76928.862944396169</v>
      </c>
      <c r="Q19" s="260">
        <v>17381307.293656871</v>
      </c>
      <c r="R19" s="261">
        <v>0</v>
      </c>
      <c r="S19" s="260">
        <v>0</v>
      </c>
      <c r="T19" s="262">
        <v>0</v>
      </c>
      <c r="U19" s="263">
        <v>0</v>
      </c>
      <c r="V19" s="264">
        <v>0</v>
      </c>
      <c r="W19" s="259">
        <v>0</v>
      </c>
      <c r="X19" s="265">
        <v>0</v>
      </c>
      <c r="Y19" s="266">
        <v>0.22669278554055991</v>
      </c>
      <c r="Z19" s="267">
        <v>0</v>
      </c>
      <c r="AA19" s="261">
        <v>0</v>
      </c>
      <c r="AB19" s="268">
        <v>0</v>
      </c>
      <c r="AC19" s="263">
        <v>0</v>
      </c>
      <c r="AD19" s="271">
        <v>32</v>
      </c>
      <c r="AE19" s="271">
        <v>18</v>
      </c>
    </row>
    <row r="20" spans="1:31" x14ac:dyDescent="0.2">
      <c r="A20" s="234" t="s">
        <v>181</v>
      </c>
      <c r="B20" s="271" t="s">
        <v>228</v>
      </c>
      <c r="C20" s="271" t="s">
        <v>228</v>
      </c>
      <c r="D20" s="234">
        <v>1</v>
      </c>
      <c r="E20" s="256">
        <v>0.39318641664713311</v>
      </c>
      <c r="F20" s="256">
        <v>9.8985195156088487E-3</v>
      </c>
      <c r="G20" s="256">
        <v>39.721739804333616</v>
      </c>
      <c r="H20" s="256">
        <v>1.963251027074934E-300</v>
      </c>
      <c r="I20" s="256">
        <v>1.3270873312032734</v>
      </c>
      <c r="J20" s="257">
        <v>545762.39757913945</v>
      </c>
      <c r="K20" s="257">
        <v>17459622.5</v>
      </c>
      <c r="L20" s="257">
        <v>286130.72244930372</v>
      </c>
      <c r="M20" s="257">
        <v>8587284</v>
      </c>
      <c r="N20" s="258">
        <v>1.2290435342739502E-2</v>
      </c>
      <c r="O20" s="258">
        <v>1.3101082187627325E-2</v>
      </c>
      <c r="P20" s="259">
        <v>112502.71345249713</v>
      </c>
      <c r="Q20" s="260">
        <v>25418863.077457201</v>
      </c>
      <c r="R20" s="261">
        <v>0</v>
      </c>
      <c r="S20" s="260">
        <v>0</v>
      </c>
      <c r="T20" s="262">
        <v>0</v>
      </c>
      <c r="U20" s="263">
        <v>0</v>
      </c>
      <c r="V20" s="264">
        <v>0</v>
      </c>
      <c r="W20" s="259">
        <v>0</v>
      </c>
      <c r="X20" s="265">
        <v>0</v>
      </c>
      <c r="Y20" s="266">
        <v>0.31689810939708685</v>
      </c>
      <c r="Z20" s="267">
        <v>0</v>
      </c>
      <c r="AA20" s="261">
        <v>0</v>
      </c>
      <c r="AB20" s="268">
        <v>0</v>
      </c>
      <c r="AC20" s="263">
        <v>0</v>
      </c>
      <c r="AD20" s="271">
        <v>33</v>
      </c>
      <c r="AE20" s="271">
        <v>19</v>
      </c>
    </row>
    <row r="21" spans="1:31" x14ac:dyDescent="0.2">
      <c r="A21" s="234" t="s">
        <v>181</v>
      </c>
      <c r="B21" s="271" t="s">
        <v>83</v>
      </c>
      <c r="C21" s="271" t="s">
        <v>83</v>
      </c>
      <c r="D21" s="234">
        <v>2</v>
      </c>
      <c r="E21" s="256">
        <v>4.5375178453622977</v>
      </c>
      <c r="F21" s="256">
        <v>0.65725052713237775</v>
      </c>
      <c r="G21" s="256">
        <v>6.9037873049105825</v>
      </c>
      <c r="H21" s="256">
        <v>5.6899678013024138E-12</v>
      </c>
      <c r="I21" s="256">
        <v>1.4382004738455783</v>
      </c>
      <c r="J21" s="257">
        <v>105840</v>
      </c>
      <c r="K21" s="257">
        <v>17459622.5</v>
      </c>
      <c r="L21" s="257">
        <v>52710</v>
      </c>
      <c r="M21" s="257">
        <v>8587284</v>
      </c>
      <c r="N21" s="258">
        <v>2.7506372990203285E-2</v>
      </c>
      <c r="O21" s="258">
        <v>2.7851945461341059E-2</v>
      </c>
      <c r="P21" s="259">
        <v>239172.5656290467</v>
      </c>
      <c r="Q21" s="260">
        <v>54038649.478226811</v>
      </c>
      <c r="R21" s="261">
        <v>0</v>
      </c>
      <c r="S21" s="260">
        <v>0</v>
      </c>
      <c r="T21" s="262">
        <v>0</v>
      </c>
      <c r="U21" s="263">
        <v>0</v>
      </c>
      <c r="V21" s="264">
        <v>0</v>
      </c>
      <c r="W21" s="259">
        <v>0</v>
      </c>
      <c r="X21" s="265">
        <v>0</v>
      </c>
      <c r="Y21" s="266">
        <v>0</v>
      </c>
      <c r="Z21" s="267">
        <v>0</v>
      </c>
      <c r="AA21" s="261">
        <v>0</v>
      </c>
      <c r="AB21" s="268">
        <v>0</v>
      </c>
      <c r="AC21" s="263">
        <v>0</v>
      </c>
      <c r="AD21" s="271">
        <v>34</v>
      </c>
      <c r="AE21" s="271">
        <v>20</v>
      </c>
    </row>
    <row r="22" spans="1:31" x14ac:dyDescent="0.2">
      <c r="A22" s="234" t="s">
        <v>181</v>
      </c>
      <c r="B22" s="234" t="s">
        <v>84</v>
      </c>
      <c r="C22" s="234" t="s">
        <v>84</v>
      </c>
      <c r="D22" s="234">
        <v>1</v>
      </c>
      <c r="E22" s="256">
        <v>-92.528678636569225</v>
      </c>
      <c r="F22" s="256">
        <v>14.062267551251731</v>
      </c>
      <c r="G22" s="256">
        <v>-6.5799259116167885</v>
      </c>
      <c r="H22" s="256">
        <v>5.1847413494578365E-11</v>
      </c>
      <c r="I22" s="256">
        <v>0</v>
      </c>
      <c r="J22" s="257">
        <v>5040</v>
      </c>
      <c r="K22" s="257">
        <v>17459622.5</v>
      </c>
      <c r="L22" s="257">
        <v>2520</v>
      </c>
      <c r="M22" s="257">
        <v>8587284</v>
      </c>
      <c r="N22" s="258">
        <v>-2.6709886787547033E-2</v>
      </c>
      <c r="O22" s="258">
        <v>-2.7153203523273998E-2</v>
      </c>
      <c r="P22" s="259">
        <v>-233172.27016415444</v>
      </c>
      <c r="Q22" s="260">
        <v>-52682942.720889054</v>
      </c>
      <c r="R22" s="261">
        <v>0</v>
      </c>
      <c r="S22" s="260">
        <v>0</v>
      </c>
      <c r="T22" s="262">
        <v>0</v>
      </c>
      <c r="U22" s="263">
        <v>0</v>
      </c>
      <c r="V22" s="264">
        <v>0</v>
      </c>
      <c r="W22" s="259">
        <v>0</v>
      </c>
      <c r="X22" s="265">
        <v>0</v>
      </c>
      <c r="Y22" s="266">
        <v>0</v>
      </c>
      <c r="Z22" s="267">
        <v>0</v>
      </c>
      <c r="AA22" s="261">
        <v>0</v>
      </c>
      <c r="AB22" s="268">
        <v>0</v>
      </c>
      <c r="AC22" s="263">
        <v>0</v>
      </c>
      <c r="AD22" s="234">
        <v>4</v>
      </c>
      <c r="AE22" s="234">
        <v>21</v>
      </c>
    </row>
    <row r="23" spans="1:31" x14ac:dyDescent="0.2">
      <c r="A23" s="234" t="s">
        <v>181</v>
      </c>
      <c r="B23" s="234" t="s">
        <v>85</v>
      </c>
      <c r="C23" s="234" t="s">
        <v>85</v>
      </c>
      <c r="E23" s="256">
        <v>0.49177208176374143</v>
      </c>
      <c r="F23" s="256">
        <v>8.9668358399750875E-2</v>
      </c>
      <c r="G23" s="256">
        <v>5.4843435358922301</v>
      </c>
      <c r="H23" s="256">
        <v>4.3525839688699541E-8</v>
      </c>
      <c r="I23" s="256">
        <v>1.7102567555364734</v>
      </c>
      <c r="J23" s="257">
        <v>63000</v>
      </c>
      <c r="K23" s="257">
        <v>17459622.5</v>
      </c>
      <c r="L23" s="257">
        <v>18900</v>
      </c>
      <c r="M23" s="257">
        <v>8587284</v>
      </c>
      <c r="N23" s="258">
        <v>1.7744737121959944E-3</v>
      </c>
      <c r="O23" s="258">
        <v>1.0823552994561158E-3</v>
      </c>
      <c r="P23" s="259">
        <v>9294.4923453347128</v>
      </c>
      <c r="Q23" s="260">
        <v>2099997.600504925</v>
      </c>
      <c r="R23" s="261">
        <v>0</v>
      </c>
      <c r="S23" s="260">
        <v>0</v>
      </c>
      <c r="T23" s="262">
        <v>0</v>
      </c>
      <c r="U23" s="263">
        <v>0</v>
      </c>
      <c r="V23" s="264">
        <v>0</v>
      </c>
      <c r="W23" s="259">
        <v>0</v>
      </c>
      <c r="X23" s="265">
        <v>0</v>
      </c>
      <c r="Y23" s="266">
        <v>0.48944140839045353</v>
      </c>
      <c r="Z23" s="267">
        <v>0</v>
      </c>
      <c r="AA23" s="261">
        <v>0</v>
      </c>
      <c r="AB23" s="268">
        <v>0</v>
      </c>
      <c r="AC23" s="263">
        <v>0</v>
      </c>
      <c r="AD23" s="234">
        <v>16</v>
      </c>
      <c r="AE23" s="234">
        <v>22</v>
      </c>
    </row>
    <row r="24" spans="1:31" x14ac:dyDescent="0.2">
      <c r="A24" s="234" t="s">
        <v>181</v>
      </c>
      <c r="B24" s="234" t="s">
        <v>86</v>
      </c>
      <c r="C24" s="234" t="s">
        <v>86</v>
      </c>
      <c r="D24" s="234">
        <v>1</v>
      </c>
      <c r="E24" s="256">
        <v>1.6555094367512719</v>
      </c>
      <c r="F24" s="256">
        <v>1.7466671120741961</v>
      </c>
      <c r="G24" s="256">
        <v>0.94781050453587978</v>
      </c>
      <c r="H24" s="256">
        <v>0.34327138234873389</v>
      </c>
      <c r="I24" s="256">
        <v>1.034538737222845</v>
      </c>
      <c r="J24" s="257">
        <v>420</v>
      </c>
      <c r="K24" s="257">
        <v>17459622.5</v>
      </c>
      <c r="L24" s="257">
        <v>210</v>
      </c>
      <c r="M24" s="257">
        <v>8587284</v>
      </c>
      <c r="N24" s="258">
        <v>3.9824112086932817E-5</v>
      </c>
      <c r="O24" s="258">
        <v>4.0485091877451254E-5</v>
      </c>
      <c r="P24" s="259">
        <v>347.65698171776711</v>
      </c>
      <c r="Q24" s="260">
        <v>78549.6184493123</v>
      </c>
      <c r="R24" s="261">
        <v>0</v>
      </c>
      <c r="S24" s="260">
        <v>0</v>
      </c>
      <c r="T24" s="262">
        <v>0</v>
      </c>
      <c r="U24" s="263">
        <v>0</v>
      </c>
      <c r="V24" s="264">
        <v>0</v>
      </c>
      <c r="W24" s="259">
        <v>0</v>
      </c>
      <c r="X24" s="265">
        <v>0</v>
      </c>
      <c r="Y24" s="266">
        <v>0</v>
      </c>
      <c r="Z24" s="267">
        <v>0</v>
      </c>
      <c r="AA24" s="261">
        <v>0</v>
      </c>
      <c r="AB24" s="268">
        <v>0</v>
      </c>
      <c r="AC24" s="263">
        <v>0</v>
      </c>
      <c r="AD24" s="234">
        <v>5</v>
      </c>
      <c r="AE24" s="234">
        <v>23</v>
      </c>
    </row>
    <row r="25" spans="1:31" x14ac:dyDescent="0.2">
      <c r="A25" s="234" t="s">
        <v>181</v>
      </c>
      <c r="B25" s="234" t="s">
        <v>87</v>
      </c>
      <c r="C25" s="234" t="s">
        <v>87</v>
      </c>
      <c r="D25" s="234">
        <v>0</v>
      </c>
      <c r="E25" s="256">
        <v>-0.52757749191594783</v>
      </c>
      <c r="F25" s="256"/>
      <c r="G25" s="256"/>
      <c r="H25" s="256">
        <v>1</v>
      </c>
      <c r="I25" s="256"/>
      <c r="J25" s="257">
        <v>420</v>
      </c>
      <c r="K25" s="257">
        <v>17459622.5</v>
      </c>
      <c r="L25" s="257">
        <v>210</v>
      </c>
      <c r="M25" s="257">
        <v>8587284</v>
      </c>
      <c r="N25" s="258">
        <v>-1.2691141896378234E-5</v>
      </c>
      <c r="O25" s="258">
        <v>-1.2901782834054288E-5</v>
      </c>
      <c r="P25" s="259">
        <v>-110.79127330234904</v>
      </c>
      <c r="Q25" s="260">
        <v>-25032.180289932741</v>
      </c>
      <c r="R25" s="261">
        <v>0</v>
      </c>
      <c r="S25" s="260">
        <v>0</v>
      </c>
      <c r="T25" s="262">
        <v>0</v>
      </c>
      <c r="U25" s="263">
        <v>0</v>
      </c>
      <c r="V25" s="264">
        <v>0</v>
      </c>
      <c r="W25" s="259">
        <v>0</v>
      </c>
      <c r="X25" s="265">
        <v>0</v>
      </c>
      <c r="Y25" s="266">
        <v>0</v>
      </c>
      <c r="Z25" s="267">
        <v>0</v>
      </c>
      <c r="AA25" s="261">
        <v>0</v>
      </c>
      <c r="AB25" s="268">
        <v>0</v>
      </c>
      <c r="AC25" s="263">
        <v>0</v>
      </c>
      <c r="AD25" s="234">
        <v>8</v>
      </c>
      <c r="AE25" s="234">
        <v>24</v>
      </c>
    </row>
    <row r="26" spans="1:31" x14ac:dyDescent="0.2">
      <c r="A26" s="234" t="s">
        <v>181</v>
      </c>
      <c r="B26" s="234" t="s">
        <v>88</v>
      </c>
      <c r="C26" s="234" t="s">
        <v>88</v>
      </c>
      <c r="E26" s="256">
        <v>11.951283338899779</v>
      </c>
      <c r="F26" s="256">
        <v>1.8111642623129749</v>
      </c>
      <c r="G26" s="256">
        <v>6.5986744480245054</v>
      </c>
      <c r="H26" s="256">
        <v>4.1528043363972936E-11</v>
      </c>
      <c r="I26" s="256">
        <v>1.1123517727376384</v>
      </c>
      <c r="J26" s="257">
        <v>420</v>
      </c>
      <c r="K26" s="257">
        <v>17459622.5</v>
      </c>
      <c r="L26" s="257">
        <v>210</v>
      </c>
      <c r="M26" s="257">
        <v>8587284</v>
      </c>
      <c r="N26" s="258">
        <v>2.8749413123553547E-4</v>
      </c>
      <c r="O26" s="258">
        <v>2.9226580851046197E-4</v>
      </c>
      <c r="P26" s="259">
        <v>2509.7695011689539</v>
      </c>
      <c r="Q26" s="260">
        <v>567057.3210941134</v>
      </c>
      <c r="R26" s="261">
        <v>0</v>
      </c>
      <c r="S26" s="260">
        <v>0</v>
      </c>
      <c r="T26" s="262">
        <v>0</v>
      </c>
      <c r="U26" s="263">
        <v>0</v>
      </c>
      <c r="V26" s="264">
        <v>0</v>
      </c>
      <c r="W26" s="259">
        <v>0</v>
      </c>
      <c r="X26" s="265">
        <v>0</v>
      </c>
      <c r="Y26" s="266">
        <v>0</v>
      </c>
      <c r="Z26" s="267">
        <v>0</v>
      </c>
      <c r="AA26" s="261">
        <v>0</v>
      </c>
      <c r="AB26" s="268">
        <v>0</v>
      </c>
      <c r="AC26" s="263">
        <v>0</v>
      </c>
      <c r="AD26" s="234">
        <v>9</v>
      </c>
      <c r="AE26" s="234">
        <v>25</v>
      </c>
    </row>
    <row r="27" spans="1:31" x14ac:dyDescent="0.2">
      <c r="A27" s="234" t="s">
        <v>181</v>
      </c>
      <c r="B27" s="234" t="s">
        <v>89</v>
      </c>
      <c r="C27" s="234" t="s">
        <v>89</v>
      </c>
      <c r="E27" s="256">
        <v>6.5743870779552473</v>
      </c>
      <c r="F27" s="256">
        <v>1.7059910264705997</v>
      </c>
      <c r="G27" s="256">
        <v>3.853705544721719</v>
      </c>
      <c r="H27" s="256">
        <v>1.1779049644882565E-4</v>
      </c>
      <c r="I27" s="256">
        <v>0.9869154682722292</v>
      </c>
      <c r="J27" s="257">
        <v>420</v>
      </c>
      <c r="K27" s="257">
        <v>17459622.5</v>
      </c>
      <c r="L27" s="257">
        <v>210</v>
      </c>
      <c r="M27" s="257">
        <v>8587284</v>
      </c>
      <c r="N27" s="258">
        <v>1.5815018753934706E-4</v>
      </c>
      <c r="O27" s="258">
        <v>1.6077508166384178E-4</v>
      </c>
      <c r="P27" s="259">
        <v>1380.6212863706019</v>
      </c>
      <c r="Q27" s="260">
        <v>311937.57344257378</v>
      </c>
      <c r="R27" s="261">
        <v>0</v>
      </c>
      <c r="S27" s="260">
        <v>0</v>
      </c>
      <c r="T27" s="262">
        <v>0</v>
      </c>
      <c r="U27" s="263">
        <v>0</v>
      </c>
      <c r="V27" s="264">
        <v>0</v>
      </c>
      <c r="W27" s="259">
        <v>0</v>
      </c>
      <c r="X27" s="265">
        <v>0</v>
      </c>
      <c r="Y27" s="266">
        <v>0</v>
      </c>
      <c r="Z27" s="267">
        <v>0</v>
      </c>
      <c r="AA27" s="261">
        <v>0</v>
      </c>
      <c r="AB27" s="268">
        <v>0</v>
      </c>
      <c r="AC27" s="263">
        <v>0</v>
      </c>
      <c r="AD27" s="234">
        <v>10</v>
      </c>
      <c r="AE27" s="234">
        <v>26</v>
      </c>
    </row>
    <row r="28" spans="1:31" x14ac:dyDescent="0.2">
      <c r="A28" s="234" t="s">
        <v>181</v>
      </c>
      <c r="B28" s="234" t="s">
        <v>90</v>
      </c>
      <c r="C28" s="234" t="s">
        <v>90</v>
      </c>
      <c r="E28" s="256">
        <v>1.9697042720174933</v>
      </c>
      <c r="F28" s="256">
        <v>1.7152066996481623</v>
      </c>
      <c r="G28" s="256">
        <v>1.148377202830152</v>
      </c>
      <c r="H28" s="256">
        <v>0.25086739206823233</v>
      </c>
      <c r="I28" s="256">
        <v>0.99760679767119809</v>
      </c>
      <c r="J28" s="257">
        <v>420</v>
      </c>
      <c r="K28" s="257">
        <v>17459622.5</v>
      </c>
      <c r="L28" s="257">
        <v>210</v>
      </c>
      <c r="M28" s="257">
        <v>8587284</v>
      </c>
      <c r="N28" s="258">
        <v>4.738222686357321E-5</v>
      </c>
      <c r="O28" s="258">
        <v>4.8168652291419917E-5</v>
      </c>
      <c r="P28" s="259">
        <v>413.63789712367361</v>
      </c>
      <c r="Q28" s="260">
        <v>93457.34647612281</v>
      </c>
      <c r="R28" s="261">
        <v>0</v>
      </c>
      <c r="S28" s="260">
        <v>0</v>
      </c>
      <c r="T28" s="262">
        <v>0</v>
      </c>
      <c r="U28" s="263">
        <v>0</v>
      </c>
      <c r="V28" s="264">
        <v>0</v>
      </c>
      <c r="W28" s="259">
        <v>0</v>
      </c>
      <c r="X28" s="265">
        <v>0</v>
      </c>
      <c r="Y28" s="266">
        <v>0</v>
      </c>
      <c r="Z28" s="267">
        <v>0</v>
      </c>
      <c r="AA28" s="261">
        <v>0</v>
      </c>
      <c r="AB28" s="268">
        <v>0</v>
      </c>
      <c r="AC28" s="263">
        <v>0</v>
      </c>
      <c r="AD28" s="234">
        <v>11</v>
      </c>
      <c r="AE28" s="234">
        <v>27</v>
      </c>
    </row>
    <row r="29" spans="1:31" x14ac:dyDescent="0.2">
      <c r="A29" s="234" t="s">
        <v>181</v>
      </c>
      <c r="B29" s="234" t="s">
        <v>91</v>
      </c>
      <c r="C29" s="234" t="s">
        <v>91</v>
      </c>
      <c r="E29" s="256">
        <v>3.851917953695061</v>
      </c>
      <c r="F29" s="256">
        <v>1.6661269756067947</v>
      </c>
      <c r="G29" s="256">
        <v>2.3118993990792402</v>
      </c>
      <c r="H29" s="256">
        <v>2.0823354373279219E-2</v>
      </c>
      <c r="I29" s="256">
        <v>0.94133165394048046</v>
      </c>
      <c r="J29" s="257">
        <v>420</v>
      </c>
      <c r="K29" s="257">
        <v>17459622.5</v>
      </c>
      <c r="L29" s="257">
        <v>210</v>
      </c>
      <c r="M29" s="257">
        <v>8587284</v>
      </c>
      <c r="N29" s="258">
        <v>9.2659823575906388E-5</v>
      </c>
      <c r="O29" s="258">
        <v>9.4197742880748188E-5</v>
      </c>
      <c r="P29" s="259">
        <v>808.90277027596278</v>
      </c>
      <c r="Q29" s="260">
        <v>182763.49191615102</v>
      </c>
      <c r="R29" s="261">
        <v>0</v>
      </c>
      <c r="S29" s="260">
        <v>0</v>
      </c>
      <c r="T29" s="262">
        <v>0</v>
      </c>
      <c r="U29" s="263">
        <v>0</v>
      </c>
      <c r="V29" s="264">
        <v>0</v>
      </c>
      <c r="W29" s="259">
        <v>0</v>
      </c>
      <c r="X29" s="265">
        <v>0</v>
      </c>
      <c r="Y29" s="266">
        <v>0</v>
      </c>
      <c r="Z29" s="267">
        <v>0</v>
      </c>
      <c r="AA29" s="261">
        <v>0</v>
      </c>
      <c r="AB29" s="268">
        <v>0</v>
      </c>
      <c r="AC29" s="263">
        <v>0</v>
      </c>
      <c r="AD29" s="234">
        <v>12</v>
      </c>
      <c r="AE29" s="234">
        <v>28</v>
      </c>
    </row>
    <row r="30" spans="1:31" x14ac:dyDescent="0.2">
      <c r="A30" s="234" t="s">
        <v>181</v>
      </c>
      <c r="B30" s="234" t="s">
        <v>92</v>
      </c>
      <c r="C30" s="234" t="s">
        <v>92</v>
      </c>
      <c r="E30" s="256">
        <v>1.3944931861142005</v>
      </c>
      <c r="F30" s="256">
        <v>1.6807426733021626</v>
      </c>
      <c r="G30" s="256">
        <v>0.8296886895686616</v>
      </c>
      <c r="H30" s="256">
        <v>0.4067541206072246</v>
      </c>
      <c r="I30" s="256">
        <v>0.95791930232323197</v>
      </c>
      <c r="J30" s="257">
        <v>420</v>
      </c>
      <c r="K30" s="257">
        <v>17459622.5</v>
      </c>
      <c r="L30" s="257">
        <v>210</v>
      </c>
      <c r="M30" s="257">
        <v>8587284</v>
      </c>
      <c r="N30" s="258">
        <v>3.354523490802646E-5</v>
      </c>
      <c r="O30" s="258">
        <v>3.4102001178018816E-5</v>
      </c>
      <c r="P30" s="259">
        <v>292.84356908398212</v>
      </c>
      <c r="Q30" s="260">
        <v>66165.075998834916</v>
      </c>
      <c r="R30" s="261">
        <v>0</v>
      </c>
      <c r="S30" s="260">
        <v>0</v>
      </c>
      <c r="T30" s="262">
        <v>0</v>
      </c>
      <c r="U30" s="263">
        <v>0</v>
      </c>
      <c r="V30" s="264">
        <v>0</v>
      </c>
      <c r="W30" s="259">
        <v>0</v>
      </c>
      <c r="X30" s="265">
        <v>0</v>
      </c>
      <c r="Y30" s="266">
        <v>0</v>
      </c>
      <c r="Z30" s="267">
        <v>0</v>
      </c>
      <c r="AA30" s="261">
        <v>0</v>
      </c>
      <c r="AB30" s="268">
        <v>0</v>
      </c>
      <c r="AC30" s="263">
        <v>0</v>
      </c>
      <c r="AD30" s="234">
        <v>13</v>
      </c>
      <c r="AE30" s="234">
        <v>29</v>
      </c>
    </row>
    <row r="31" spans="1:31" x14ac:dyDescent="0.2">
      <c r="A31" s="234" t="s">
        <v>181</v>
      </c>
      <c r="B31" s="234" t="s">
        <v>93</v>
      </c>
      <c r="C31" s="234" t="s">
        <v>93</v>
      </c>
      <c r="E31" s="256">
        <v>30.38242734777932</v>
      </c>
      <c r="F31" s="256">
        <v>1.8709686162871786</v>
      </c>
      <c r="G31" s="256">
        <v>16.23887599358634</v>
      </c>
      <c r="H31" s="256">
        <v>7.7064884545798952E-58</v>
      </c>
      <c r="I31" s="256">
        <v>1.18702393570315</v>
      </c>
      <c r="J31" s="257">
        <v>420</v>
      </c>
      <c r="K31" s="257">
        <v>17459622.5</v>
      </c>
      <c r="L31" s="257">
        <v>210</v>
      </c>
      <c r="M31" s="257">
        <v>8587284</v>
      </c>
      <c r="N31" s="258">
        <v>7.3086456972751355E-4</v>
      </c>
      <c r="O31" s="258">
        <v>7.4299507772581611E-4</v>
      </c>
      <c r="P31" s="259">
        <v>6380.3097430336575</v>
      </c>
      <c r="Q31" s="260">
        <v>1441567.1833410244</v>
      </c>
      <c r="R31" s="261">
        <v>0</v>
      </c>
      <c r="S31" s="260">
        <v>0</v>
      </c>
      <c r="T31" s="262">
        <v>0</v>
      </c>
      <c r="U31" s="263">
        <v>0</v>
      </c>
      <c r="V31" s="264">
        <v>0</v>
      </c>
      <c r="W31" s="259">
        <v>0</v>
      </c>
      <c r="X31" s="265">
        <v>0</v>
      </c>
      <c r="Y31" s="266">
        <v>0</v>
      </c>
      <c r="Z31" s="267">
        <v>0</v>
      </c>
      <c r="AA31" s="261">
        <v>0</v>
      </c>
      <c r="AB31" s="268">
        <v>0</v>
      </c>
      <c r="AC31" s="263">
        <v>0</v>
      </c>
      <c r="AD31" s="234">
        <v>14</v>
      </c>
      <c r="AE31" s="234">
        <v>30</v>
      </c>
    </row>
    <row r="32" spans="1:31" x14ac:dyDescent="0.2">
      <c r="A32" s="234" t="s">
        <v>181</v>
      </c>
      <c r="B32" s="234" t="s">
        <v>94</v>
      </c>
      <c r="C32" s="234" t="s">
        <v>94</v>
      </c>
      <c r="E32" s="256">
        <v>-2.1490180659540323</v>
      </c>
      <c r="F32" s="256">
        <v>1.7599847573762804</v>
      </c>
      <c r="G32" s="256">
        <v>-1.2210435669668573</v>
      </c>
      <c r="H32" s="256">
        <v>0.2221266532763301</v>
      </c>
      <c r="I32" s="256">
        <v>1.0503747763937858</v>
      </c>
      <c r="J32" s="257">
        <v>420</v>
      </c>
      <c r="K32" s="257">
        <v>17459622.5</v>
      </c>
      <c r="L32" s="257">
        <v>210</v>
      </c>
      <c r="M32" s="257">
        <v>8587284</v>
      </c>
      <c r="N32" s="258">
        <v>-5.1695710356893085E-5</v>
      </c>
      <c r="O32" s="258">
        <v>-5.2553728728471863E-5</v>
      </c>
      <c r="P32" s="259">
        <v>-451.29379385034679</v>
      </c>
      <c r="Q32" s="260">
        <v>-101965.31978254735</v>
      </c>
      <c r="R32" s="261">
        <v>0</v>
      </c>
      <c r="S32" s="260">
        <v>0</v>
      </c>
      <c r="T32" s="262">
        <v>0</v>
      </c>
      <c r="U32" s="263">
        <v>0</v>
      </c>
      <c r="V32" s="264">
        <v>0</v>
      </c>
      <c r="W32" s="259">
        <v>0</v>
      </c>
      <c r="X32" s="265">
        <v>0</v>
      </c>
      <c r="Y32" s="266">
        <v>0</v>
      </c>
      <c r="Z32" s="267">
        <v>0</v>
      </c>
      <c r="AA32" s="261">
        <v>0</v>
      </c>
      <c r="AB32" s="268">
        <v>0</v>
      </c>
      <c r="AC32" s="263">
        <v>0</v>
      </c>
      <c r="AD32" s="234">
        <v>15</v>
      </c>
      <c r="AE32" s="234">
        <v>31</v>
      </c>
    </row>
    <row r="33" spans="1:31" x14ac:dyDescent="0.2">
      <c r="A33" s="234" t="s">
        <v>181</v>
      </c>
      <c r="B33" s="234" t="s">
        <v>95</v>
      </c>
      <c r="C33" s="234" t="s">
        <v>95</v>
      </c>
      <c r="E33" s="256">
        <v>0.42960396148280905</v>
      </c>
      <c r="F33" s="256">
        <v>1.6601212705619821</v>
      </c>
      <c r="G33" s="256">
        <v>0.258778662198202</v>
      </c>
      <c r="H33" s="256">
        <v>0.79581659199986432</v>
      </c>
      <c r="I33" s="256">
        <v>0.93455765493331999</v>
      </c>
      <c r="J33" s="257">
        <v>420</v>
      </c>
      <c r="K33" s="257">
        <v>17459622.5</v>
      </c>
      <c r="L33" s="257">
        <v>210</v>
      </c>
      <c r="M33" s="257">
        <v>8587284</v>
      </c>
      <c r="N33" s="258">
        <v>1.0334339349134255E-5</v>
      </c>
      <c r="O33" s="258">
        <v>1.0505863310377286E-5</v>
      </c>
      <c r="P33" s="259">
        <v>90.216831911389903</v>
      </c>
      <c r="Q33" s="260">
        <v>20383.591002059435</v>
      </c>
      <c r="R33" s="261">
        <v>0</v>
      </c>
      <c r="S33" s="260">
        <v>0</v>
      </c>
      <c r="T33" s="262">
        <v>0</v>
      </c>
      <c r="U33" s="263">
        <v>0</v>
      </c>
      <c r="V33" s="264">
        <v>0</v>
      </c>
      <c r="W33" s="259">
        <v>0</v>
      </c>
      <c r="X33" s="265">
        <v>0</v>
      </c>
      <c r="Y33" s="266">
        <v>0</v>
      </c>
      <c r="Z33" s="267">
        <v>0</v>
      </c>
      <c r="AA33" s="261">
        <v>0</v>
      </c>
      <c r="AB33" s="268">
        <v>0</v>
      </c>
      <c r="AC33" s="263">
        <v>0</v>
      </c>
      <c r="AD33" s="234">
        <v>6</v>
      </c>
      <c r="AE33" s="234">
        <v>32</v>
      </c>
    </row>
    <row r="34" spans="1:31" x14ac:dyDescent="0.2">
      <c r="A34" s="234" t="s">
        <v>181</v>
      </c>
      <c r="B34" s="234" t="s">
        <v>96</v>
      </c>
      <c r="C34" s="234" t="s">
        <v>96</v>
      </c>
      <c r="E34" s="256">
        <v>6.3760143336362116</v>
      </c>
      <c r="F34" s="256">
        <v>1.6794011664169175</v>
      </c>
      <c r="G34" s="256">
        <v>3.7965999197438585</v>
      </c>
      <c r="H34" s="256">
        <v>1.4841845526083046E-4</v>
      </c>
      <c r="I34" s="256">
        <v>0.95639076078256136</v>
      </c>
      <c r="J34" s="257">
        <v>420</v>
      </c>
      <c r="K34" s="257">
        <v>17459622.5</v>
      </c>
      <c r="L34" s="257">
        <v>210</v>
      </c>
      <c r="M34" s="257">
        <v>8587284</v>
      </c>
      <c r="N34" s="258">
        <v>1.5337823140948261E-4</v>
      </c>
      <c r="O34" s="258">
        <v>1.5592392310113471E-4</v>
      </c>
      <c r="P34" s="259">
        <v>1338.9630100636045</v>
      </c>
      <c r="Q34" s="260">
        <v>302525.30249377078</v>
      </c>
      <c r="R34" s="261">
        <v>0</v>
      </c>
      <c r="S34" s="260">
        <v>0</v>
      </c>
      <c r="T34" s="262">
        <v>0</v>
      </c>
      <c r="U34" s="263">
        <v>0</v>
      </c>
      <c r="V34" s="264">
        <v>0</v>
      </c>
      <c r="W34" s="259">
        <v>0</v>
      </c>
      <c r="X34" s="265">
        <v>0</v>
      </c>
      <c r="Y34" s="266">
        <v>0</v>
      </c>
      <c r="Z34" s="267">
        <v>0</v>
      </c>
      <c r="AA34" s="261">
        <v>0</v>
      </c>
      <c r="AB34" s="268">
        <v>0</v>
      </c>
      <c r="AC34" s="263">
        <v>0</v>
      </c>
      <c r="AD34" s="234">
        <v>7</v>
      </c>
      <c r="AE34" s="234">
        <v>33</v>
      </c>
    </row>
    <row r="35" spans="1:31" x14ac:dyDescent="0.2">
      <c r="E35" s="256"/>
      <c r="F35" s="256"/>
      <c r="G35" s="256"/>
      <c r="H35" s="256"/>
      <c r="I35" s="256"/>
      <c r="J35" s="257"/>
      <c r="K35" s="257"/>
      <c r="L35" s="257"/>
      <c r="M35" s="257"/>
      <c r="N35" s="258"/>
      <c r="O35" s="258"/>
      <c r="P35" s="259"/>
      <c r="Q35" s="260"/>
      <c r="R35" s="261"/>
      <c r="S35" s="260"/>
      <c r="T35" s="262"/>
      <c r="U35" s="263"/>
      <c r="V35" s="264"/>
      <c r="W35" s="259"/>
      <c r="X35" s="265"/>
      <c r="Y35" s="262"/>
      <c r="Z35" s="263"/>
      <c r="AA35" s="261"/>
      <c r="AB35" s="268"/>
      <c r="AC35" s="263"/>
      <c r="AD35" s="272"/>
    </row>
    <row r="36" spans="1:31" x14ac:dyDescent="0.2">
      <c r="E36" s="256"/>
      <c r="F36" s="256"/>
      <c r="G36" s="256"/>
      <c r="H36" s="256"/>
      <c r="I36" s="256"/>
      <c r="J36" s="257"/>
      <c r="K36" s="257"/>
      <c r="L36" s="257"/>
      <c r="M36" s="257"/>
      <c r="N36" s="258"/>
      <c r="O36" s="258"/>
      <c r="P36" s="259"/>
      <c r="Q36" s="260"/>
      <c r="R36" s="261"/>
      <c r="S36" s="260"/>
      <c r="T36" s="262"/>
      <c r="U36" s="263"/>
      <c r="V36" s="264"/>
      <c r="W36" s="259"/>
      <c r="X36" s="265"/>
      <c r="Y36" s="262"/>
      <c r="Z36" s="263"/>
      <c r="AA36" s="261"/>
      <c r="AB36" s="268"/>
      <c r="AC36" s="263"/>
      <c r="AD36" s="272"/>
    </row>
    <row r="37" spans="1:31" x14ac:dyDescent="0.2">
      <c r="E37" s="256"/>
      <c r="F37" s="256"/>
      <c r="G37" s="256"/>
      <c r="H37" s="256"/>
      <c r="I37" s="256"/>
      <c r="J37" s="257"/>
      <c r="K37" s="257"/>
      <c r="L37" s="257"/>
      <c r="M37" s="257"/>
      <c r="N37" s="258"/>
      <c r="O37" s="258"/>
      <c r="P37" s="259"/>
      <c r="Q37" s="260"/>
      <c r="R37" s="261"/>
      <c r="S37" s="260"/>
      <c r="T37" s="262"/>
      <c r="U37" s="263"/>
      <c r="V37" s="264"/>
      <c r="W37" s="259"/>
      <c r="X37" s="265"/>
      <c r="Y37" s="262"/>
      <c r="Z37" s="263"/>
      <c r="AA37" s="261"/>
      <c r="AB37" s="268"/>
      <c r="AC37" s="263"/>
      <c r="AD37" s="272"/>
    </row>
    <row r="38" spans="1:31" x14ac:dyDescent="0.2">
      <c r="E38" s="256"/>
      <c r="F38" s="256"/>
      <c r="G38" s="256"/>
      <c r="H38" s="256"/>
      <c r="I38" s="256"/>
      <c r="J38" s="257"/>
      <c r="K38" s="257"/>
      <c r="L38" s="257"/>
      <c r="M38" s="257"/>
      <c r="N38" s="258"/>
      <c r="O38" s="258"/>
      <c r="P38" s="259"/>
      <c r="Q38" s="260"/>
      <c r="R38" s="261"/>
      <c r="S38" s="260"/>
      <c r="T38" s="262"/>
      <c r="U38" s="263"/>
      <c r="V38" s="264"/>
      <c r="W38" s="259"/>
      <c r="X38" s="265"/>
      <c r="Y38" s="262"/>
      <c r="Z38" s="263"/>
      <c r="AA38" s="261"/>
      <c r="AB38" s="268"/>
      <c r="AC38" s="263"/>
      <c r="AD38" s="272"/>
    </row>
  </sheetData>
  <autoFilter ref="A1:AE33" xr:uid="{507219F4-9B28-4019-86CD-E58E9C7B2E88}">
    <sortState xmlns:xlrd2="http://schemas.microsoft.com/office/spreadsheetml/2017/richdata2" ref="A2:AE34">
      <sortCondition ref="AE1:AE33"/>
    </sortState>
  </autoFilter>
  <mergeCells count="1">
    <mergeCell ref="AG1:AH1"/>
  </mergeCells>
  <conditionalFormatting sqref="H2:H34">
    <cfRule type="cellIs" dxfId="20" priority="5" operator="greaterThan">
      <formula>0.05</formula>
    </cfRule>
  </conditionalFormatting>
  <conditionalFormatting sqref="I2:I34">
    <cfRule type="cellIs" dxfId="19" priority="4" operator="greaterThan">
      <formula>5</formula>
    </cfRule>
  </conditionalFormatting>
  <conditionalFormatting sqref="E2:E34">
    <cfRule type="cellIs" dxfId="18" priority="3" operator="lessThan">
      <formula>0</formula>
    </cfRule>
  </conditionalFormatting>
  <conditionalFormatting sqref="AC2:AC38 T2:U38">
    <cfRule type="cellIs" dxfId="17" priority="1" operator="lessThan">
      <formula>0</formula>
    </cfRule>
    <cfRule type="cellIs" dxfId="16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612-D30E-4468-A38A-49F9E8BDE390}">
  <dimension ref="A1:V40"/>
  <sheetViews>
    <sheetView showGridLines="0" tabSelected="1" zoomScale="70" zoomScaleNormal="70" workbookViewId="0">
      <selection activeCell="M4" sqref="M4"/>
    </sheetView>
  </sheetViews>
  <sheetFormatPr defaultRowHeight="15" x14ac:dyDescent="0.25"/>
  <cols>
    <col min="2" max="2" width="26.85546875" customWidth="1"/>
    <col min="3" max="3" width="19.5703125" bestFit="1" customWidth="1"/>
    <col min="4" max="4" width="22.85546875" bestFit="1" customWidth="1"/>
    <col min="5" max="5" width="17.28515625" bestFit="1" customWidth="1"/>
    <col min="6" max="6" width="16.42578125" bestFit="1" customWidth="1"/>
    <col min="7" max="7" width="16.28515625" bestFit="1" customWidth="1"/>
    <col min="8" max="8" width="17" hidden="1" customWidth="1"/>
    <col min="9" max="9" width="14.42578125" hidden="1" customWidth="1"/>
    <col min="10" max="10" width="12.7109375" hidden="1" customWidth="1"/>
    <col min="11" max="11" width="14.85546875" hidden="1" customWidth="1"/>
    <col min="12" max="12" width="16.28515625" hidden="1" customWidth="1"/>
    <col min="13" max="13" width="19.5703125" bestFit="1" customWidth="1"/>
    <col min="14" max="14" width="17.28515625" bestFit="1" customWidth="1"/>
    <col min="15" max="15" width="16.140625" bestFit="1" customWidth="1"/>
    <col min="16" max="16" width="15.42578125" bestFit="1" customWidth="1"/>
    <col min="17" max="17" width="16.28515625" bestFit="1" customWidth="1"/>
    <col min="18" max="18" width="6.42578125" hidden="1" customWidth="1"/>
    <col min="19" max="19" width="8.28515625" hidden="1" customWidth="1"/>
    <col min="21" max="21" width="13" bestFit="1" customWidth="1"/>
    <col min="22" max="22" width="125" customWidth="1"/>
    <col min="23" max="24" width="13.5703125" bestFit="1" customWidth="1"/>
    <col min="25" max="25" width="7.7109375" bestFit="1" customWidth="1"/>
    <col min="28" max="28" width="14.5703125" bestFit="1" customWidth="1"/>
  </cols>
  <sheetData>
    <row r="1" spans="1:22" ht="30" customHeight="1" x14ac:dyDescent="0.25">
      <c r="B1" s="4" t="s">
        <v>0</v>
      </c>
      <c r="C1" s="7"/>
      <c r="D1" s="4" t="s">
        <v>207</v>
      </c>
      <c r="E1" s="7"/>
      <c r="F1" s="138" t="s">
        <v>125</v>
      </c>
      <c r="G1" s="5">
        <v>4647854</v>
      </c>
      <c r="H1" s="6"/>
      <c r="I1" s="7"/>
      <c r="J1" s="7"/>
      <c r="K1" s="138" t="s">
        <v>127</v>
      </c>
      <c r="L1" s="5">
        <f>SUM([1]Sales!$C$33:$C$44)</f>
        <v>4711065</v>
      </c>
      <c r="M1" s="7"/>
      <c r="N1" s="7"/>
      <c r="O1" s="7"/>
      <c r="P1" s="4" t="s">
        <v>20</v>
      </c>
      <c r="Q1" s="5">
        <v>4715898</v>
      </c>
      <c r="U1" s="7"/>
      <c r="V1" s="7"/>
    </row>
    <row r="2" spans="1:22" ht="30" customHeight="1" x14ac:dyDescent="0.25">
      <c r="B2" s="7"/>
      <c r="C2" s="7"/>
      <c r="D2" s="209" t="s">
        <v>18</v>
      </c>
      <c r="E2" s="7"/>
      <c r="F2" s="138" t="s">
        <v>126</v>
      </c>
      <c r="G2" s="5">
        <v>4001380</v>
      </c>
      <c r="H2" s="6"/>
      <c r="I2" s="7"/>
      <c r="J2" s="7"/>
      <c r="K2" s="138" t="s">
        <v>128</v>
      </c>
      <c r="L2" s="5">
        <f>SUM([1]Sales!$D$33:$D$44)</f>
        <v>4097080</v>
      </c>
      <c r="M2" s="7"/>
      <c r="N2" s="7"/>
      <c r="O2" s="7"/>
      <c r="P2" s="4" t="s">
        <v>21</v>
      </c>
      <c r="Q2" s="5">
        <v>4154340</v>
      </c>
      <c r="U2" s="320" t="s">
        <v>278</v>
      </c>
      <c r="V2" s="320"/>
    </row>
    <row r="3" spans="1:22" ht="15.75" x14ac:dyDescent="0.25">
      <c r="B3" s="7"/>
      <c r="C3" s="7"/>
      <c r="D3" s="7"/>
      <c r="E3" s="7"/>
      <c r="F3" s="8"/>
      <c r="G3" s="5">
        <v>8649234</v>
      </c>
      <c r="H3" s="9"/>
      <c r="I3" s="7"/>
      <c r="J3" s="7"/>
      <c r="K3" s="8"/>
      <c r="L3" s="5">
        <f>SUM(L1:L2)</f>
        <v>8808145</v>
      </c>
      <c r="M3" s="7"/>
      <c r="N3" s="7"/>
      <c r="O3" s="7"/>
      <c r="P3" s="8"/>
      <c r="Q3" s="5">
        <f>SUM(Q1:Q2)</f>
        <v>8870238</v>
      </c>
      <c r="U3" s="293" t="s">
        <v>279</v>
      </c>
      <c r="V3" s="293" t="s">
        <v>280</v>
      </c>
    </row>
    <row r="4" spans="1:22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U4" s="319" t="s">
        <v>281</v>
      </c>
      <c r="V4" s="318" t="s">
        <v>290</v>
      </c>
    </row>
    <row r="5" spans="1:22" x14ac:dyDescent="0.25">
      <c r="B5" s="7"/>
      <c r="C5" s="7"/>
      <c r="D5" s="7"/>
      <c r="E5" s="7"/>
      <c r="F5" s="7"/>
      <c r="G5" s="4" t="s">
        <v>19</v>
      </c>
      <c r="H5" s="7"/>
      <c r="I5" s="7"/>
      <c r="J5" s="7"/>
      <c r="K5" s="7"/>
      <c r="L5" s="4" t="s">
        <v>19</v>
      </c>
      <c r="M5" s="7"/>
      <c r="N5" s="7"/>
      <c r="O5" s="7"/>
      <c r="P5" s="7"/>
      <c r="Q5" s="4" t="s">
        <v>19</v>
      </c>
      <c r="U5" s="319"/>
      <c r="V5" s="318"/>
    </row>
    <row r="6" spans="1:22" x14ac:dyDescent="0.25">
      <c r="B6" s="7"/>
      <c r="C6" s="7"/>
      <c r="D6" s="7"/>
      <c r="E6" s="7"/>
      <c r="F6" s="7"/>
      <c r="G6" s="10">
        <v>225.94</v>
      </c>
      <c r="H6" s="11"/>
      <c r="I6" s="7"/>
      <c r="J6" s="7"/>
      <c r="K6" s="7"/>
      <c r="L6" s="10">
        <v>181.95972663351955</v>
      </c>
      <c r="M6" s="7"/>
      <c r="N6" s="7"/>
      <c r="O6" s="7"/>
      <c r="P6" s="7"/>
      <c r="Q6" s="10">
        <v>181.95972663351955</v>
      </c>
      <c r="U6" s="319" t="s">
        <v>7</v>
      </c>
      <c r="V6" s="318" t="s">
        <v>291</v>
      </c>
    </row>
    <row r="7" spans="1:22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U7" s="319"/>
      <c r="V7" s="318"/>
    </row>
    <row r="8" spans="1:22" x14ac:dyDescent="0.25">
      <c r="B8" s="204"/>
      <c r="C8" s="215"/>
      <c r="D8" s="216"/>
      <c r="E8" s="217"/>
      <c r="F8" s="217"/>
      <c r="G8" s="217"/>
      <c r="H8" s="215"/>
      <c r="I8" s="216"/>
      <c r="J8" s="217"/>
      <c r="K8" s="217"/>
      <c r="L8" s="217"/>
      <c r="M8" s="215"/>
      <c r="N8" s="216"/>
      <c r="O8" s="217"/>
      <c r="P8" s="204"/>
      <c r="Q8" s="204"/>
      <c r="U8" s="319" t="s">
        <v>282</v>
      </c>
      <c r="V8" s="318" t="s">
        <v>292</v>
      </c>
    </row>
    <row r="9" spans="1:2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U9" s="319"/>
      <c r="V9" s="318"/>
    </row>
    <row r="10" spans="1:22" x14ac:dyDescent="0.25">
      <c r="B10" s="322" t="s">
        <v>1</v>
      </c>
      <c r="C10" s="325" t="s">
        <v>249</v>
      </c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U10" s="319" t="s">
        <v>283</v>
      </c>
      <c r="V10" s="318" t="s">
        <v>293</v>
      </c>
    </row>
    <row r="11" spans="1:22" x14ac:dyDescent="0.25">
      <c r="B11" s="323"/>
      <c r="C11" s="326" t="s">
        <v>13</v>
      </c>
      <c r="D11" s="326"/>
      <c r="E11" s="326"/>
      <c r="F11" s="326"/>
      <c r="G11" s="326"/>
      <c r="H11" s="327" t="s">
        <v>17</v>
      </c>
      <c r="I11" s="327"/>
      <c r="J11" s="327"/>
      <c r="K11" s="327"/>
      <c r="L11" s="327"/>
      <c r="M11" s="328" t="s">
        <v>14</v>
      </c>
      <c r="N11" s="328"/>
      <c r="O11" s="328"/>
      <c r="P11" s="328"/>
      <c r="Q11" s="328"/>
      <c r="R11" s="321" t="s">
        <v>159</v>
      </c>
      <c r="S11" s="321"/>
      <c r="U11" s="319"/>
      <c r="V11" s="318"/>
    </row>
    <row r="12" spans="1:22" x14ac:dyDescent="0.25">
      <c r="B12" s="324"/>
      <c r="C12" s="1" t="s">
        <v>10</v>
      </c>
      <c r="D12" s="1" t="s">
        <v>15</v>
      </c>
      <c r="E12" s="1" t="s">
        <v>11</v>
      </c>
      <c r="F12" s="1" t="s">
        <v>12</v>
      </c>
      <c r="G12" s="1" t="s">
        <v>16</v>
      </c>
      <c r="H12" s="2" t="s">
        <v>10</v>
      </c>
      <c r="I12" s="2" t="s">
        <v>15</v>
      </c>
      <c r="J12" s="2" t="s">
        <v>11</v>
      </c>
      <c r="K12" s="2" t="s">
        <v>12</v>
      </c>
      <c r="L12" s="2" t="s">
        <v>16</v>
      </c>
      <c r="M12" s="3" t="s">
        <v>10</v>
      </c>
      <c r="N12" s="3" t="s">
        <v>15</v>
      </c>
      <c r="O12" s="3" t="s">
        <v>11</v>
      </c>
      <c r="P12" s="3" t="s">
        <v>12</v>
      </c>
      <c r="Q12" s="3" t="s">
        <v>16</v>
      </c>
      <c r="R12" s="202" t="s">
        <v>12</v>
      </c>
      <c r="S12" s="202" t="s">
        <v>16</v>
      </c>
      <c r="U12" s="319" t="s">
        <v>284</v>
      </c>
      <c r="V12" s="318" t="s">
        <v>288</v>
      </c>
    </row>
    <row r="13" spans="1:22" x14ac:dyDescent="0.25">
      <c r="A13" s="51" t="s">
        <v>132</v>
      </c>
      <c r="B13" s="218" t="s">
        <v>2</v>
      </c>
      <c r="C13" s="219">
        <f>VLOOKUP($A13,Adol_Step_Final!$B$2:$AE$33,14,0)</f>
        <v>9.6574033150244234E-3</v>
      </c>
      <c r="D13" s="220">
        <v>21614266</v>
      </c>
      <c r="E13" s="221">
        <f>VLOOKUP($A13,Adol_Step_Final!$B$2:$AE$33,17,0)</f>
        <v>1700963.0599999998</v>
      </c>
      <c r="F13" s="222">
        <f>(C13*$G$3*$G$6)/E13</f>
        <v>11.095228688295396</v>
      </c>
      <c r="G13" s="223">
        <f>VLOOKUP($A13,Adol_Step_Final!$B$2:$AE$33,24,0)</f>
        <v>3.8368577942298008E-3</v>
      </c>
      <c r="H13" s="219">
        <f>VLOOKUP($A13,Adol_Mid_year!$B$2:$AB$32,14,0)</f>
        <v>1.0137142564521463E-2</v>
      </c>
      <c r="I13" s="220">
        <v>18809390</v>
      </c>
      <c r="J13" s="221">
        <f>VLOOKUP($A13,Adol_Mid_year!$B$2:$AB$32,17,0)</f>
        <v>1286800.0899999996</v>
      </c>
      <c r="K13" s="224">
        <f>VLOOKUP($A13,Adol_Mid_year!$B$2:$AB$32,19,0)</f>
        <v>12.392589846175552</v>
      </c>
      <c r="L13" s="223">
        <f>VLOOKUP($A13,Adol_Mid_year!$B$2:$AB$32,26,0)</f>
        <v>4.6593267928663716E-3</v>
      </c>
      <c r="M13" s="219">
        <f>VLOOKUP($A28,adol_Step_Final_norm!$B$2:$AE$34,21,0)</f>
        <v>7.7999999999999996E-3</v>
      </c>
      <c r="N13" s="220">
        <v>37529107</v>
      </c>
      <c r="O13" s="221">
        <f>VLOOKUP($A13,Adol_Step_Final!$B$2:$AE$33,18,0)</f>
        <v>732459.73</v>
      </c>
      <c r="P13" s="222">
        <f>(M13*$Q$3*$Q$6)/O13</f>
        <v>17.187843810748756</v>
      </c>
      <c r="Q13" s="223">
        <f>VLOOKUP($A13,Adol_Step_Final!$B$2:$AE$33,25,0)</f>
        <v>1.8435785429160355E-3</v>
      </c>
      <c r="R13" s="137">
        <f>VLOOKUP($A13,Adol_Mid_year!$B$2:$AB$32,20,0)</f>
        <v>17.2</v>
      </c>
      <c r="S13" s="201">
        <f>VLOOKUP($A13,Adol_Mid_year!$B$2:$AB$32,27,0)</f>
        <v>1.8435785429160355E-3</v>
      </c>
      <c r="U13" s="319"/>
      <c r="V13" s="318"/>
    </row>
    <row r="14" spans="1:22" x14ac:dyDescent="0.25">
      <c r="A14" s="51" t="s">
        <v>154</v>
      </c>
      <c r="B14" s="218" t="s">
        <v>3</v>
      </c>
      <c r="C14" s="219">
        <f>VLOOKUP($A14,Adol_Step_Final!$B$2:$AE$33,14,0)</f>
        <v>8.3795441674339253E-3</v>
      </c>
      <c r="D14" s="220">
        <v>155124305</v>
      </c>
      <c r="E14" s="221">
        <f>VLOOKUP($A14,Adol_Step_Final!$B$2:$AE$33,17,0)</f>
        <v>1147441.0900000001</v>
      </c>
      <c r="F14" s="222">
        <f t="shared" ref="F14:F19" si="0">(C14*$G$3*$G$6)/E14</f>
        <v>14.271209044334851</v>
      </c>
      <c r="G14" s="225">
        <f>VLOOKUP($A14,Adol_Step_Final!$B$2:$AE$33,24,0)</f>
        <v>4.6387009151337486E-4</v>
      </c>
      <c r="H14" s="219">
        <f>VLOOKUP($A14,Adol_Mid_year!$B$2:$AB$32,14,0)</f>
        <v>5.9939156934168871E-3</v>
      </c>
      <c r="I14" s="220">
        <v>153705927</v>
      </c>
      <c r="J14" s="221">
        <f>VLOOKUP($A14,Adol_Mid_year!$B$2:$AB$32,17,0)</f>
        <v>1414507.3599999999</v>
      </c>
      <c r="K14" s="224">
        <f>VLOOKUP($A14,Adol_Mid_year!$B$2:$AB$32,19,0)</f>
        <v>6.6659649097639813</v>
      </c>
      <c r="L14" s="223">
        <f>VLOOKUP($A14,Adol_Mid_year!$B$2:$AB$32,26,0)</f>
        <v>3.3713383785456252E-4</v>
      </c>
      <c r="M14" s="219">
        <f>VLOOKUP($A29,adol_Step_Final_norm!$B$2:$AE$34,21,0)</f>
        <v>1.03E-2</v>
      </c>
      <c r="N14" s="220">
        <v>234713786</v>
      </c>
      <c r="O14" s="221">
        <f>VLOOKUP($A14,Adol_Step_Final!$B$2:$AE$33,18,0)</f>
        <v>2088132.19</v>
      </c>
      <c r="P14" s="222">
        <f t="shared" ref="P14:P19" si="1">(M14*$Q$3*$Q$6)/O14</f>
        <v>7.9614062369484619</v>
      </c>
      <c r="Q14" s="225">
        <f>VLOOKUP($A14,Adol_Step_Final!$B$2:$AE$33,25,0)</f>
        <v>3.8925473001402656E-4</v>
      </c>
      <c r="R14" s="137">
        <f>VLOOKUP($A14,Adol_Mid_year!$B$2:$AB$32,20,0)</f>
        <v>8</v>
      </c>
      <c r="S14" s="201">
        <f>VLOOKUP($A14,Adol_Mid_year!$B$2:$AB$32,27,0)</f>
        <v>3.8925473001402656E-4</v>
      </c>
      <c r="U14" s="319" t="s">
        <v>285</v>
      </c>
      <c r="V14" s="318" t="s">
        <v>289</v>
      </c>
    </row>
    <row r="15" spans="1:22" x14ac:dyDescent="0.25">
      <c r="A15" s="51" t="s">
        <v>136</v>
      </c>
      <c r="B15" s="218" t="s">
        <v>4</v>
      </c>
      <c r="C15" s="219">
        <f>VLOOKUP($A15,Adol_Step_Final!$B$2:$AE$33,14,0)</f>
        <v>2.2601824643564868E-3</v>
      </c>
      <c r="D15" s="220">
        <v>6704993</v>
      </c>
      <c r="E15" s="221">
        <f>VLOOKUP($A15,Adol_Step_Final!$B$2:$AE$33,17,0)</f>
        <v>447056.44</v>
      </c>
      <c r="F15" s="222">
        <f t="shared" si="0"/>
        <v>9.879885624736735</v>
      </c>
      <c r="G15" s="223">
        <f>VLOOKUP($A15,Adol_Step_Final!$B$2:$AE$33,24,0)</f>
        <v>2.9891057711779264E-3</v>
      </c>
      <c r="H15" s="219">
        <f>VLOOKUP($A15,Adol_Mid_year!$B$2:$AB$32,14,0)</f>
        <v>2.2117323158215049E-3</v>
      </c>
      <c r="I15" s="220">
        <v>24414304</v>
      </c>
      <c r="J15" s="221">
        <f>VLOOKUP($A15,Adol_Mid_year!$B$2:$AB$32,17,0)</f>
        <v>523909.22000000003</v>
      </c>
      <c r="K15" s="224">
        <f>VLOOKUP($A15,Adol_Mid_year!$B$2:$AB$32,19,0)</f>
        <v>6.6410098841430472</v>
      </c>
      <c r="L15" s="223">
        <f>VLOOKUP($A15,Adol_Mid_year!$B$2:$AB$32,26,0)</f>
        <v>7.8319615082723102E-4</v>
      </c>
      <c r="M15" s="219">
        <f>VLOOKUP($A30,adol_Step_Final_norm!$B$2:$AE$34,21,0)</f>
        <v>4.6600000000000001E-3</v>
      </c>
      <c r="N15" s="220">
        <v>79692009</v>
      </c>
      <c r="O15" s="221">
        <f>VLOOKUP($A15,Adol_Step_Final!$B$2:$AE$33,18,0)</f>
        <v>1057821.99</v>
      </c>
      <c r="P15" s="222">
        <f t="shared" si="1"/>
        <v>7.110233679778994</v>
      </c>
      <c r="Q15" s="223">
        <f>VLOOKUP($A15,Adol_Step_Final!$B$2:$AE$33,25,0)</f>
        <v>5.1868825492904815E-4</v>
      </c>
      <c r="R15" s="137">
        <f>VLOOKUP($A15,Adol_Mid_year!$B$2:$AB$32,20,0)</f>
        <v>7.1</v>
      </c>
      <c r="S15" s="201">
        <f>VLOOKUP($A15,Adol_Mid_year!$B$2:$AB$32,27,0)</f>
        <v>5.2314051462800997E-4</v>
      </c>
      <c r="U15" s="319"/>
      <c r="V15" s="318"/>
    </row>
    <row r="16" spans="1:22" ht="30" x14ac:dyDescent="0.25">
      <c r="A16" s="51" t="s">
        <v>138</v>
      </c>
      <c r="B16" s="226" t="s">
        <v>5</v>
      </c>
      <c r="C16" s="275">
        <f>VLOOKUP($A16,Adol_Step_Final!$B$2:$AE$33,14,0)</f>
        <v>3.8709443764039383E-3</v>
      </c>
      <c r="D16" s="5">
        <v>23091</v>
      </c>
      <c r="E16" s="296">
        <f>VLOOKUP($A16,Adol_Step_Final!$B$2:$AE$33,17,0)</f>
        <v>88305.700000000012</v>
      </c>
      <c r="F16" s="297">
        <f t="shared" si="0"/>
        <v>85.664121305902583</v>
      </c>
      <c r="G16" s="223">
        <f>VLOOKUP($A16,Adol_Step_Final!$B$2:$AE$33,24,0)</f>
        <v>1.4395608119346723</v>
      </c>
      <c r="H16" s="275">
        <f>VLOOKUP($A16,Adol_Mid_year!$B$2:$AB$32,14,0)</f>
        <v>2.2654966837268834E-3</v>
      </c>
      <c r="I16" s="5">
        <v>49518</v>
      </c>
      <c r="J16" s="296">
        <f>VLOOKUP($A16,Adol_Mid_year!$B$2:$AB$32,17,0)</f>
        <v>346870.85999999993</v>
      </c>
      <c r="K16" s="298">
        <f>VLOOKUP($A16,Adol_Mid_year!$B$2:$AB$32,19,0)</f>
        <v>10.274323082581002</v>
      </c>
      <c r="L16" s="223">
        <f>VLOOKUP($A16,Adol_Mid_year!$B$2:$AB$32,26,0)</f>
        <v>0.39553294614432716</v>
      </c>
      <c r="M16" s="275">
        <f>VLOOKUP($A31,adol_Step_Final_norm!$B$2:$AE$34,21,0)</f>
        <v>4.0000000000000002E-4</v>
      </c>
      <c r="N16" s="5">
        <v>177147</v>
      </c>
      <c r="O16" s="296">
        <f>VLOOKUP($A16,Adol_Step_Final!$B$2:$AE$33,18,0)</f>
        <v>870090</v>
      </c>
      <c r="P16" s="297">
        <f t="shared" si="1"/>
        <v>0.74200419802744888</v>
      </c>
      <c r="Q16" s="223">
        <f>VLOOKUP($A16,Adol_Step_Final!$B$2:$AE$33,25,0)</f>
        <v>2.0029101254890009E-2</v>
      </c>
      <c r="R16" s="137">
        <f>VLOOKUP($A16,Adol_Mid_year!$B$2:$AB$32,20,0)</f>
        <v>0.7</v>
      </c>
      <c r="S16" s="201">
        <f>VLOOKUP($A16,Adol_Mid_year!$B$2:$AB$32,27,0)</f>
        <v>2.0029101254890009E-2</v>
      </c>
      <c r="U16" s="294" t="s">
        <v>286</v>
      </c>
      <c r="V16" s="295" t="s">
        <v>294</v>
      </c>
    </row>
    <row r="17" spans="1:22" x14ac:dyDescent="0.25">
      <c r="A17" s="51" t="s">
        <v>139</v>
      </c>
      <c r="B17" s="218" t="s">
        <v>6</v>
      </c>
      <c r="C17" s="227">
        <f>VLOOKUP($A17,Adol_Step_Final!$B$2:$AE$33,14,0)</f>
        <v>9.0893633623576435E-3</v>
      </c>
      <c r="D17" s="220">
        <v>274594016</v>
      </c>
      <c r="E17" s="221">
        <f>VLOOKUP($A17,Adol_Step_Final!$B$2:$AE$33,17,0)</f>
        <v>1901310.86</v>
      </c>
      <c r="F17" s="222">
        <f t="shared" si="0"/>
        <v>9.3422418893705768</v>
      </c>
      <c r="G17" s="228">
        <f>VLOOKUP($A17,Adol_Step_Final!$B$2:$AE$33,24,0)</f>
        <v>2.8424852700271514E-4</v>
      </c>
      <c r="H17" s="219">
        <f>VLOOKUP($A17,Adol_Mid_year!$B$2:$AB$32,14,0)</f>
        <v>5.3740735383199069E-3</v>
      </c>
      <c r="I17" s="220">
        <v>264995314</v>
      </c>
      <c r="J17" s="221">
        <f>VLOOKUP($A17,Adol_Mid_year!$B$2:$AB$32,17,0)</f>
        <v>1675542.2000000002</v>
      </c>
      <c r="K17" s="224">
        <f>VLOOKUP($A17,Adol_Mid_year!$B$2:$AB$32,19,0)</f>
        <v>5.0455189209435698</v>
      </c>
      <c r="L17" s="223">
        <f>VLOOKUP($A17,Adol_Mid_year!$B$2:$AB$32,26,0)</f>
        <v>1.7532657122437385E-4</v>
      </c>
      <c r="M17" s="219">
        <f>VLOOKUP($A32,adol_Step_Final_norm!$B$2:$AE$34,21,0)</f>
        <v>8.9999999999999993E-3</v>
      </c>
      <c r="N17" s="220">
        <v>317007661</v>
      </c>
      <c r="O17" s="221">
        <f>VLOOKUP($A17,Adol_Step_Final!$B$2:$AE$33,18,0)</f>
        <v>2260000</v>
      </c>
      <c r="P17" s="222">
        <f t="shared" si="1"/>
        <v>6.4275374933134133</v>
      </c>
      <c r="Q17" s="228">
        <f>VLOOKUP($A17,Adol_Step_Final!$B$2:$AE$33,25,0)</f>
        <v>2.518303240627361E-4</v>
      </c>
      <c r="R17" s="137">
        <f>VLOOKUP($A17,Adol_Mid_year!$B$2:$AB$32,20,0)</f>
        <v>6.4</v>
      </c>
      <c r="S17" s="201">
        <f>VLOOKUP($A17,Adol_Mid_year!$B$2:$AB$32,27,0)</f>
        <v>2.518303240627361E-4</v>
      </c>
      <c r="U17" s="204"/>
      <c r="V17" s="292"/>
    </row>
    <row r="18" spans="1:22" x14ac:dyDescent="0.25">
      <c r="A18" s="51" t="s">
        <v>140</v>
      </c>
      <c r="B18" s="218" t="s">
        <v>7</v>
      </c>
      <c r="C18" s="219">
        <f>VLOOKUP($A18,Adol_Step_Final!$B$2:$AE$33,14,0)</f>
        <v>1.4350438405843838E-2</v>
      </c>
      <c r="D18" s="220">
        <v>178871475</v>
      </c>
      <c r="E18" s="221">
        <f>VLOOKUP($A18,Adol_Step_Final!$B$2:$AE$33,17,0)</f>
        <v>5238775.3599999994</v>
      </c>
      <c r="F18" s="222">
        <f t="shared" si="0"/>
        <v>5.353109954900332</v>
      </c>
      <c r="G18" s="225">
        <f>VLOOKUP($A18,Adol_Step_Final!$B$2:$AE$33,24,0)</f>
        <v>6.8893763030403979E-4</v>
      </c>
      <c r="H18" s="219">
        <f>VLOOKUP($A18,Adol_Mid_year!$B$2:$AB$32,14,0)</f>
        <v>1.4177646372338254E-2</v>
      </c>
      <c r="I18" s="220">
        <v>166817943</v>
      </c>
      <c r="J18" s="221">
        <f>VLOOKUP($A18,Adol_Mid_year!$B$2:$AB$32,17,0)</f>
        <v>5571625.8999999994</v>
      </c>
      <c r="K18" s="224">
        <f>VLOOKUP($A18,Adol_Mid_year!$B$2:$AB$32,19,0)</f>
        <v>4.0029465918945366</v>
      </c>
      <c r="L18" s="223">
        <f>VLOOKUP($A18,Adol_Mid_year!$B$2:$AB$32,26,0)</f>
        <v>7.3475695703107107E-4</v>
      </c>
      <c r="M18" s="219">
        <f>VLOOKUP($A33,adol_Step_Final_norm!$B$2:$AE$34,21,0)</f>
        <v>9.8300000000000002E-3</v>
      </c>
      <c r="N18" s="220">
        <v>216166359</v>
      </c>
      <c r="O18" s="221">
        <f>VLOOKUP($A18,Adol_Step_Final!$B$2:$AE$33,18,0)</f>
        <v>4703157</v>
      </c>
      <c r="P18" s="222">
        <f t="shared" si="1"/>
        <v>3.3734524241188102</v>
      </c>
      <c r="Q18" s="225">
        <f>VLOOKUP($A18,Adol_Step_Final!$B$2:$AE$33,25,0)</f>
        <v>4.0336729518583418E-4</v>
      </c>
      <c r="R18" s="137">
        <f>VLOOKUP($A18,Adol_Mid_year!$B$2:$AB$32,20,0)</f>
        <v>3.4</v>
      </c>
      <c r="S18" s="201">
        <f>VLOOKUP($A18,Adol_Mid_year!$B$2:$AB$32,27,0)</f>
        <v>4.0213626580072988E-4</v>
      </c>
      <c r="U18" s="7"/>
      <c r="V18" s="7"/>
    </row>
    <row r="19" spans="1:22" x14ac:dyDescent="0.25">
      <c r="A19" s="51" t="s">
        <v>153</v>
      </c>
      <c r="B19" s="218" t="s">
        <v>8</v>
      </c>
      <c r="C19" s="219">
        <f>VLOOKUP($A19,Adol_Step_Final!$B$2:$AE$33,14,0)</f>
        <v>2.949429710440216E-2</v>
      </c>
      <c r="D19" s="220">
        <v>68864</v>
      </c>
      <c r="E19" s="221">
        <f>VLOOKUP($A19,Adol_Step_Final!$B$2:$AE$33,17,0)</f>
        <v>13578939.539999999</v>
      </c>
      <c r="F19" s="222">
        <f t="shared" si="0"/>
        <v>4.2446605731053264</v>
      </c>
      <c r="G19" s="223">
        <f>VLOOKUP($A19,Adol_Step_Final!$B$2:$AE$33,24,0)</f>
        <v>3.6779145216060494</v>
      </c>
      <c r="H19" s="219">
        <f>VLOOKUP($A19,Adol_Mid_year!$B$2:$AB$32,14,0)</f>
        <v>3.6691063665960512E-2</v>
      </c>
      <c r="I19" s="220">
        <v>51999.718319958076</v>
      </c>
      <c r="J19" s="221">
        <f>VLOOKUP($A19,Adol_Mid_year!$B$2:$AB$32,17,0)</f>
        <v>14844873.619999997</v>
      </c>
      <c r="K19" s="224">
        <f>VLOOKUP($A19,Adol_Mid_year!$B$2:$AB$32,19,0)</f>
        <v>3.8881355935306354</v>
      </c>
      <c r="L19" s="223">
        <f>VLOOKUP($A19,Adol_Mid_year!$B$2:$AB$32,26,0)</f>
        <v>6.1001658096952776</v>
      </c>
      <c r="M19" s="219">
        <f>VLOOKUP($A34,adol_Step_Final_norm!$B$2:$AE$34,21,0)</f>
        <v>3.7499999999999999E-2</v>
      </c>
      <c r="N19" s="220">
        <v>116658.21420960728</v>
      </c>
      <c r="O19" s="221">
        <f>VLOOKUP($A19,Adol_Step_Final!$B$2:$AE$33,18,0)</f>
        <v>15829980</v>
      </c>
      <c r="P19" s="222">
        <f t="shared" si="1"/>
        <v>3.8235031290017196</v>
      </c>
      <c r="Q19" s="223">
        <f>VLOOKUP($A19,Adol_Step_Final!$B$2:$AE$33,25,0)</f>
        <v>2.8513545081560681</v>
      </c>
      <c r="R19" s="137">
        <f>VLOOKUP($A19,Adol_Mid_year!$B$2:$AB$32,20,0)</f>
        <v>3.8</v>
      </c>
      <c r="S19" s="201">
        <f>VLOOKUP($A19,Adol_Mid_year!$B$2:$AB$32,27,0)</f>
        <v>2.8513545081560681</v>
      </c>
      <c r="U19" s="7"/>
      <c r="V19" s="7"/>
    </row>
    <row r="20" spans="1:22" x14ac:dyDescent="0.25">
      <c r="B20" s="229" t="s">
        <v>9</v>
      </c>
      <c r="C20" s="230">
        <f>SUM(C13:C19)</f>
        <v>7.710217319582241E-2</v>
      </c>
      <c r="D20" s="231">
        <f>SUM(D13:D19)</f>
        <v>637001010</v>
      </c>
      <c r="E20" s="232">
        <f>SUM(E13:E19)</f>
        <v>24102792.049999997</v>
      </c>
      <c r="F20" s="233"/>
      <c r="G20" s="233"/>
      <c r="H20" s="230">
        <f>SUM(H13:H19)</f>
        <v>7.6851070834105417E-2</v>
      </c>
      <c r="I20" s="231">
        <f>SUM(I13:I19)</f>
        <v>628844395.71832001</v>
      </c>
      <c r="J20" s="232">
        <f>SUM(J13:J19)</f>
        <v>25664129.249999996</v>
      </c>
      <c r="K20" s="233"/>
      <c r="L20" s="233"/>
      <c r="M20" s="230">
        <f>SUM(M13:M19)</f>
        <v>7.9490000000000005E-2</v>
      </c>
      <c r="N20" s="231">
        <f>SUM(N13:N19)</f>
        <v>885402727.21420956</v>
      </c>
      <c r="O20" s="232">
        <f>SUM(O13:O19)</f>
        <v>27541640.91</v>
      </c>
      <c r="P20" s="233"/>
      <c r="Q20" s="233"/>
      <c r="U20" s="7"/>
      <c r="V20" s="7"/>
    </row>
    <row r="21" spans="1:2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2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2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2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22" x14ac:dyDescent="0.25">
      <c r="B25" s="322" t="s">
        <v>1</v>
      </c>
      <c r="C25" s="325" t="s">
        <v>248</v>
      </c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22" x14ac:dyDescent="0.25">
      <c r="B26" s="323"/>
      <c r="C26" s="326" t="s">
        <v>13</v>
      </c>
      <c r="D26" s="326"/>
      <c r="E26" s="326"/>
      <c r="F26" s="326"/>
      <c r="G26" s="326"/>
      <c r="H26" s="327" t="s">
        <v>17</v>
      </c>
      <c r="I26" s="327"/>
      <c r="J26" s="327"/>
      <c r="K26" s="327"/>
      <c r="L26" s="327"/>
      <c r="M26" s="328" t="s">
        <v>14</v>
      </c>
      <c r="N26" s="328"/>
      <c r="O26" s="328"/>
      <c r="P26" s="328"/>
      <c r="Q26" s="328"/>
    </row>
    <row r="27" spans="1:22" x14ac:dyDescent="0.25">
      <c r="B27" s="324"/>
      <c r="C27" s="1" t="s">
        <v>10</v>
      </c>
      <c r="D27" s="1" t="s">
        <v>15</v>
      </c>
      <c r="E27" s="1" t="s">
        <v>11</v>
      </c>
      <c r="F27" s="1" t="s">
        <v>12</v>
      </c>
      <c r="G27" s="1" t="s">
        <v>16</v>
      </c>
      <c r="H27" s="2" t="s">
        <v>10</v>
      </c>
      <c r="I27" s="2" t="s">
        <v>15</v>
      </c>
      <c r="J27" s="2" t="s">
        <v>11</v>
      </c>
      <c r="K27" s="2" t="s">
        <v>12</v>
      </c>
      <c r="L27" s="2" t="s">
        <v>16</v>
      </c>
      <c r="M27" s="3" t="s">
        <v>10</v>
      </c>
      <c r="N27" s="3" t="s">
        <v>15</v>
      </c>
      <c r="O27" s="3" t="s">
        <v>11</v>
      </c>
      <c r="P27" s="3" t="s">
        <v>12</v>
      </c>
      <c r="Q27" s="3" t="s">
        <v>16</v>
      </c>
    </row>
    <row r="28" spans="1:22" x14ac:dyDescent="0.25">
      <c r="A28" s="212" t="s">
        <v>215</v>
      </c>
      <c r="B28" s="218" t="s">
        <v>2</v>
      </c>
      <c r="C28" s="219">
        <f>VLOOKUP($A28,adol_Step_Final_norm!$B$2:$AE$34,14,0)</f>
        <v>-1.9551038106789499E-4</v>
      </c>
      <c r="D28" s="220">
        <v>21614266</v>
      </c>
      <c r="E28" s="221">
        <f>VLOOKUP($A28,adol_Step_Final_norm!$B$2:$AE$34,17,0)</f>
        <v>1700963.0599999998</v>
      </c>
      <c r="F28" s="224">
        <f>(C28*$G$3*$G$6)/E28</f>
        <v>-0.22461859757988034</v>
      </c>
      <c r="G28" s="223">
        <f>VLOOKUP($A28,adol_Step_Final_norm!$B$2:$AE$34,24,0)</f>
        <v>-3.696335013495107E-4</v>
      </c>
      <c r="H28" s="219" t="e">
        <f>VLOOKUP($A28,Adol_Mid_year!$B$2:$AB$32,14,0)</f>
        <v>#N/A</v>
      </c>
      <c r="I28" s="220">
        <v>18809390</v>
      </c>
      <c r="J28" s="221" t="e">
        <f>VLOOKUP($A28,Adol_Mid_year!$B$2:$AB$32,17,0)</f>
        <v>#N/A</v>
      </c>
      <c r="K28" s="224" t="e">
        <f>VLOOKUP($A28,Adol_Mid_year!$B$2:$AB$32,19,0)</f>
        <v>#N/A</v>
      </c>
      <c r="L28" s="223" t="e">
        <f>VLOOKUP($A28,Adol_Mid_year!$B$2:$AB$32,26,0)</f>
        <v>#N/A</v>
      </c>
      <c r="M28" s="219">
        <f>VLOOKUP($A28,adol_Step_Final_norm!$B$2:$AE$34,21,0)</f>
        <v>7.7999999999999996E-3</v>
      </c>
      <c r="N28" s="220">
        <v>37529107</v>
      </c>
      <c r="O28" s="221">
        <f>VLOOKUP($A28,adol_Step_Final_norm!$B$2:$AE$34,18,0)</f>
        <v>732459.73</v>
      </c>
      <c r="P28" s="224">
        <f>(M28*$Q$3*$Q$6)/O28</f>
        <v>17.187843810748756</v>
      </c>
      <c r="Q28" s="223">
        <f>VLOOKUP($A28,adol_Step_Final_norm!$B$2:$AE$34,25,0)</f>
        <v>1.8435785429160355E-3</v>
      </c>
    </row>
    <row r="29" spans="1:22" x14ac:dyDescent="0.25">
      <c r="A29" s="212" t="s">
        <v>214</v>
      </c>
      <c r="B29" s="218" t="s">
        <v>3</v>
      </c>
      <c r="C29" s="219">
        <f>VLOOKUP($A29,adol_Step_Final_norm!$B$2:$AE$34,14,0)</f>
        <v>2.7814316882112099E-4</v>
      </c>
      <c r="D29" s="220">
        <v>155124305</v>
      </c>
      <c r="E29" s="221">
        <f>VLOOKUP($A29,adol_Step_Final_norm!$B$2:$AE$34,17,0)</f>
        <v>1147441.0900000001</v>
      </c>
      <c r="F29" s="224">
        <f t="shared" ref="F29:F34" si="2">(C29*$G$3*$G$6)/E29</f>
        <v>0.47370587554471977</v>
      </c>
      <c r="G29" s="223">
        <f>VLOOKUP($A29,adol_Step_Final_norm!$B$2:$AE$34,24,0)</f>
        <v>2.9248401499066694E-4</v>
      </c>
      <c r="H29" s="219" t="e">
        <f>VLOOKUP($A29,Adol_Mid_year!$B$2:$AB$32,14,0)</f>
        <v>#N/A</v>
      </c>
      <c r="I29" s="220">
        <v>153705927</v>
      </c>
      <c r="J29" s="221" t="e">
        <f>VLOOKUP($A29,Adol_Mid_year!$B$2:$AB$32,17,0)</f>
        <v>#N/A</v>
      </c>
      <c r="K29" s="224" t="e">
        <f>VLOOKUP($A29,Adol_Mid_year!$B$2:$AB$32,19,0)</f>
        <v>#N/A</v>
      </c>
      <c r="L29" s="223" t="e">
        <f>VLOOKUP($A29,Adol_Mid_year!$B$2:$AB$32,26,0)</f>
        <v>#N/A</v>
      </c>
      <c r="M29" s="219">
        <f>VLOOKUP($A29,adol_Step_Final_norm!$B$2:$AE$34,21,0)</f>
        <v>1.03E-2</v>
      </c>
      <c r="N29" s="220">
        <v>234713786</v>
      </c>
      <c r="O29" s="221">
        <f>VLOOKUP($A29,adol_Step_Final_norm!$B$2:$AE$34,18,0)</f>
        <v>2088132.19</v>
      </c>
      <c r="P29" s="224">
        <f t="shared" ref="P29:P34" si="3">(M29*$Q$3*$Q$6)/O29</f>
        <v>7.9614062369484619</v>
      </c>
      <c r="Q29" s="223">
        <f>VLOOKUP($A29,adol_Step_Final_norm!$B$2:$AE$34,25,0)</f>
        <v>3.8925473001402656E-4</v>
      </c>
    </row>
    <row r="30" spans="1:22" x14ac:dyDescent="0.25">
      <c r="A30" s="212" t="s">
        <v>216</v>
      </c>
      <c r="B30" s="218" t="s">
        <v>4</v>
      </c>
      <c r="C30" s="219">
        <f>VLOOKUP($A30,adol_Step_Final_norm!$B$2:$AE$34,14,0)</f>
        <v>9.3348661823323956E-5</v>
      </c>
      <c r="D30" s="220">
        <v>6704993</v>
      </c>
      <c r="E30" s="221">
        <f>VLOOKUP($A30,adol_Step_Final_norm!$B$2:$AE$34,17,0)</f>
        <v>447056.44</v>
      </c>
      <c r="F30" s="224">
        <f t="shared" si="2"/>
        <v>0.40805294111475948</v>
      </c>
      <c r="G30" s="223">
        <f>VLOOKUP($A30,adol_Step_Final_norm!$B$2:$AE$34,24,0)</f>
        <v>2.7247251683247737E-3</v>
      </c>
      <c r="H30" s="219" t="e">
        <f>VLOOKUP($A30,Adol_Mid_year!$B$2:$AB$32,14,0)</f>
        <v>#N/A</v>
      </c>
      <c r="I30" s="220">
        <v>24414304</v>
      </c>
      <c r="J30" s="221" t="e">
        <f>VLOOKUP($A30,Adol_Mid_year!$B$2:$AB$32,17,0)</f>
        <v>#N/A</v>
      </c>
      <c r="K30" s="224" t="e">
        <f>VLOOKUP($A30,Adol_Mid_year!$B$2:$AB$32,19,0)</f>
        <v>#N/A</v>
      </c>
      <c r="L30" s="223" t="e">
        <f>VLOOKUP($A30,Adol_Mid_year!$B$2:$AB$32,26,0)</f>
        <v>#N/A</v>
      </c>
      <c r="M30" s="219">
        <f>VLOOKUP($A30,adol_Step_Final_norm!$B$2:$AE$34,21,0)</f>
        <v>4.6600000000000001E-3</v>
      </c>
      <c r="N30" s="220">
        <v>79692009</v>
      </c>
      <c r="O30" s="221">
        <f>VLOOKUP($A30,adol_Step_Final_norm!$B$2:$AE$34,18,0)</f>
        <v>1057821.99</v>
      </c>
      <c r="P30" s="224">
        <f t="shared" si="3"/>
        <v>7.110233679778994</v>
      </c>
      <c r="Q30" s="223">
        <f>VLOOKUP($A30,adol_Step_Final_norm!$B$2:$AE$34,25,0)</f>
        <v>5.1868825492904815E-4</v>
      </c>
    </row>
    <row r="31" spans="1:22" x14ac:dyDescent="0.25">
      <c r="A31" s="212" t="s">
        <v>217</v>
      </c>
      <c r="B31" s="218" t="s">
        <v>5</v>
      </c>
      <c r="C31" s="219">
        <f>VLOOKUP($A31,adol_Step_Final_norm!$B$2:$AE$34,14,0)</f>
        <v>1.2307058614687753E-4</v>
      </c>
      <c r="D31" s="220">
        <v>23091</v>
      </c>
      <c r="E31" s="221">
        <f>VLOOKUP($A31,adol_Step_Final_norm!$B$2:$AE$34,17,0)</f>
        <v>88305.700000000012</v>
      </c>
      <c r="F31" s="224">
        <f t="shared" si="2"/>
        <v>2.7235559583702225</v>
      </c>
      <c r="G31" s="223">
        <f>VLOOKUP($A31,adol_Step_Final_norm!$B$2:$AE$34,24,0)</f>
        <v>1.3452522832411471</v>
      </c>
      <c r="H31" s="219" t="e">
        <f>VLOOKUP($A31,Adol_Mid_year!$B$2:$AB$32,14,0)</f>
        <v>#N/A</v>
      </c>
      <c r="I31" s="220">
        <v>49518</v>
      </c>
      <c r="J31" s="221" t="e">
        <f>VLOOKUP($A31,Adol_Mid_year!$B$2:$AB$32,17,0)</f>
        <v>#N/A</v>
      </c>
      <c r="K31" s="224" t="e">
        <f>VLOOKUP($A31,Adol_Mid_year!$B$2:$AB$32,19,0)</f>
        <v>#N/A</v>
      </c>
      <c r="L31" s="223" t="e">
        <f>VLOOKUP($A31,Adol_Mid_year!$B$2:$AB$32,26,0)</f>
        <v>#N/A</v>
      </c>
      <c r="M31" s="219">
        <f>VLOOKUP($A31,adol_Step_Final_norm!$B$2:$AE$34,21,0)</f>
        <v>4.0000000000000002E-4</v>
      </c>
      <c r="N31" s="220">
        <v>177147</v>
      </c>
      <c r="O31" s="221">
        <f>VLOOKUP($A31,adol_Step_Final_norm!$B$2:$AE$34,18,0)</f>
        <v>870090</v>
      </c>
      <c r="P31" s="224">
        <f t="shared" si="3"/>
        <v>0.74200419802744888</v>
      </c>
      <c r="Q31" s="223">
        <f>VLOOKUP($A31,adol_Step_Final_norm!$B$2:$AE$34,25,0)</f>
        <v>2.0029101254890009E-2</v>
      </c>
    </row>
    <row r="32" spans="1:22" x14ac:dyDescent="0.25">
      <c r="A32" s="212" t="s">
        <v>218</v>
      </c>
      <c r="B32" s="218" t="s">
        <v>6</v>
      </c>
      <c r="C32" s="219">
        <f>VLOOKUP($A32,adol_Step_Final_norm!$B$2:$AE$34,14,0)</f>
        <v>-1.0541612959659892E-3</v>
      </c>
      <c r="D32" s="220">
        <v>274594016</v>
      </c>
      <c r="E32" s="221">
        <f>VLOOKUP($A32,adol_Step_Final_norm!$B$2:$AE$34,17,0)</f>
        <v>1901310.86</v>
      </c>
      <c r="F32" s="224">
        <f t="shared" si="2"/>
        <v>-1.0834895057790006</v>
      </c>
      <c r="G32" s="223">
        <f>VLOOKUP($A32,adol_Step_Final_norm!$B$2:$AE$34,24,0)</f>
        <v>-7.7353421261522391E-4</v>
      </c>
      <c r="H32" s="219" t="e">
        <f>VLOOKUP($A32,Adol_Mid_year!$B$2:$AB$32,14,0)</f>
        <v>#N/A</v>
      </c>
      <c r="I32" s="220">
        <v>264995314</v>
      </c>
      <c r="J32" s="221" t="e">
        <f>VLOOKUP($A32,Adol_Mid_year!$B$2:$AB$32,17,0)</f>
        <v>#N/A</v>
      </c>
      <c r="K32" s="224" t="e">
        <f>VLOOKUP($A32,Adol_Mid_year!$B$2:$AB$32,19,0)</f>
        <v>#N/A</v>
      </c>
      <c r="L32" s="223" t="e">
        <f>VLOOKUP($A32,Adol_Mid_year!$B$2:$AB$32,26,0)</f>
        <v>#N/A</v>
      </c>
      <c r="M32" s="219">
        <f>VLOOKUP($A32,adol_Step_Final_norm!$B$2:$AE$34,21,0)</f>
        <v>8.9999999999999993E-3</v>
      </c>
      <c r="N32" s="220">
        <v>317007661</v>
      </c>
      <c r="O32" s="221">
        <f>VLOOKUP($A32,adol_Step_Final_norm!$B$2:$AE$34,18,0)</f>
        <v>2260000</v>
      </c>
      <c r="P32" s="224">
        <f t="shared" si="3"/>
        <v>6.4275374933134133</v>
      </c>
      <c r="Q32" s="223">
        <f>VLOOKUP($A32,adol_Step_Final_norm!$B$2:$AE$34,25,0)</f>
        <v>2.518303240627361E-4</v>
      </c>
    </row>
    <row r="33" spans="1:17" x14ac:dyDescent="0.25">
      <c r="A33" s="212" t="s">
        <v>219</v>
      </c>
      <c r="B33" s="218" t="s">
        <v>7</v>
      </c>
      <c r="C33" s="219">
        <f>VLOOKUP($A33,adol_Step_Final_norm!$B$2:$AE$34,14,0)</f>
        <v>2.2550730413229686E-4</v>
      </c>
      <c r="D33" s="220">
        <v>178871475</v>
      </c>
      <c r="E33" s="221">
        <f>VLOOKUP($A33,adol_Step_Final_norm!$B$2:$AE$34,17,0)</f>
        <v>5238775.3599999994</v>
      </c>
      <c r="F33" s="224">
        <f t="shared" si="2"/>
        <v>8.4120454059560215E-2</v>
      </c>
      <c r="G33" s="223">
        <f>VLOOKUP($A33,adol_Step_Final_norm!$B$2:$AE$34,24,0)</f>
        <v>1.7492857718637357E-4</v>
      </c>
      <c r="H33" s="219" t="e">
        <f>VLOOKUP($A33,Adol_Mid_year!$B$2:$AB$32,14,0)</f>
        <v>#N/A</v>
      </c>
      <c r="I33" s="220">
        <v>166817943</v>
      </c>
      <c r="J33" s="221" t="e">
        <f>VLOOKUP($A33,Adol_Mid_year!$B$2:$AB$32,17,0)</f>
        <v>#N/A</v>
      </c>
      <c r="K33" s="224" t="e">
        <f>VLOOKUP($A33,Adol_Mid_year!$B$2:$AB$32,19,0)</f>
        <v>#N/A</v>
      </c>
      <c r="L33" s="223" t="e">
        <f>VLOOKUP($A33,Adol_Mid_year!$B$2:$AB$32,26,0)</f>
        <v>#N/A</v>
      </c>
      <c r="M33" s="219">
        <f>VLOOKUP($A33,adol_Step_Final_norm!$B$2:$AE$34,21,0)</f>
        <v>9.8300000000000002E-3</v>
      </c>
      <c r="N33" s="220">
        <v>216166359</v>
      </c>
      <c r="O33" s="221">
        <f>VLOOKUP($A33,adol_Step_Final_norm!$B$2:$AE$34,18,0)</f>
        <v>4703157</v>
      </c>
      <c r="P33" s="224">
        <f t="shared" si="3"/>
        <v>3.3734524241188102</v>
      </c>
      <c r="Q33" s="223">
        <f>VLOOKUP($A33,adol_Step_Final_norm!$B$2:$AE$34,25,0)</f>
        <v>4.0336729518583418E-4</v>
      </c>
    </row>
    <row r="34" spans="1:17" x14ac:dyDescent="0.25">
      <c r="A34" s="212" t="s">
        <v>153</v>
      </c>
      <c r="B34" s="218" t="s">
        <v>8</v>
      </c>
      <c r="C34" s="219">
        <f>VLOOKUP($A34,adol_Step_Final_norm!$B$2:$AE$34,14,0)</f>
        <v>9.3239926965089828E-4</v>
      </c>
      <c r="D34" s="220">
        <v>68864</v>
      </c>
      <c r="E34" s="221">
        <f>VLOOKUP($A34,adol_Step_Final_norm!$B$2:$AE$34,17,0)</f>
        <v>13578939.539999999</v>
      </c>
      <c r="F34" s="224">
        <f t="shared" si="2"/>
        <v>0.1341858869960546</v>
      </c>
      <c r="G34" s="223">
        <f>VLOOKUP($A34,adol_Step_Final_norm!$B$2:$AE$34,24,0)</f>
        <v>0.11626891605035329</v>
      </c>
      <c r="H34" s="219">
        <f>VLOOKUP($A34,Adol_Mid_year!$B$2:$AB$32,14,0)</f>
        <v>3.6691063665960512E-2</v>
      </c>
      <c r="I34" s="220">
        <v>51999.718319958076</v>
      </c>
      <c r="J34" s="221">
        <f>VLOOKUP($A34,Adol_Mid_year!$B$2:$AB$32,17,0)</f>
        <v>14844873.619999997</v>
      </c>
      <c r="K34" s="224">
        <f>VLOOKUP($A34,Adol_Mid_year!$B$2:$AB$32,19,0)</f>
        <v>3.8881355935306354</v>
      </c>
      <c r="L34" s="223">
        <f>VLOOKUP($A34,Adol_Mid_year!$B$2:$AB$32,26,0)</f>
        <v>6.1001658096952776</v>
      </c>
      <c r="M34" s="219">
        <f>VLOOKUP($A34,adol_Step_Final_norm!$B$2:$AE$34,21,0)</f>
        <v>3.7499999999999999E-2</v>
      </c>
      <c r="N34" s="220">
        <v>116658.21420960728</v>
      </c>
      <c r="O34" s="221">
        <f>VLOOKUP($A34,adol_Step_Final_norm!$B$2:$AE$34,18,0)</f>
        <v>15829980</v>
      </c>
      <c r="P34" s="224">
        <f t="shared" si="3"/>
        <v>3.8235031290017196</v>
      </c>
      <c r="Q34" s="223">
        <f>VLOOKUP($A34,adol_Step_Final_norm!$B$2:$AE$34,25,0)</f>
        <v>2.8513545081560681</v>
      </c>
    </row>
    <row r="35" spans="1:17" x14ac:dyDescent="0.25">
      <c r="B35" s="229" t="s">
        <v>9</v>
      </c>
      <c r="C35" s="230">
        <f>SUM(C28:C34)</f>
        <v>4.0279731354063333E-4</v>
      </c>
      <c r="D35" s="231">
        <f>SUM(D28:D34)</f>
        <v>637001010</v>
      </c>
      <c r="E35" s="232">
        <f>SUM(E28:E34)</f>
        <v>24102792.049999997</v>
      </c>
      <c r="F35" s="233"/>
      <c r="G35" s="233"/>
      <c r="H35" s="230" t="e">
        <f>SUM(H28:H34)</f>
        <v>#N/A</v>
      </c>
      <c r="I35" s="231">
        <f>SUM(I28:I34)</f>
        <v>628844395.71832001</v>
      </c>
      <c r="J35" s="232" t="e">
        <f>SUM(J28:J34)</f>
        <v>#N/A</v>
      </c>
      <c r="K35" s="233"/>
      <c r="L35" s="233"/>
      <c r="M35" s="230">
        <f>SUM(M28:M34)</f>
        <v>7.9490000000000005E-2</v>
      </c>
      <c r="N35" s="231">
        <f>SUM(N28:N34)</f>
        <v>885402727.21420956</v>
      </c>
      <c r="O35" s="232">
        <f>SUM(O28:O34)</f>
        <v>27541640.91</v>
      </c>
      <c r="P35" s="233"/>
      <c r="Q35" s="233"/>
    </row>
    <row r="38" spans="1:17" x14ac:dyDescent="0.25">
      <c r="F38" s="203"/>
    </row>
    <row r="39" spans="1:17" x14ac:dyDescent="0.25">
      <c r="F39" s="203"/>
    </row>
    <row r="40" spans="1:17" x14ac:dyDescent="0.25">
      <c r="E40" s="208"/>
      <c r="F40" s="52"/>
    </row>
  </sheetData>
  <mergeCells count="24">
    <mergeCell ref="B25:B27"/>
    <mergeCell ref="C25:Q25"/>
    <mergeCell ref="C26:G26"/>
    <mergeCell ref="H26:L26"/>
    <mergeCell ref="M26:Q26"/>
    <mergeCell ref="R11:S11"/>
    <mergeCell ref="B10:B12"/>
    <mergeCell ref="C10:Q10"/>
    <mergeCell ref="C11:G11"/>
    <mergeCell ref="H11:L11"/>
    <mergeCell ref="M11:Q11"/>
    <mergeCell ref="U2:V2"/>
    <mergeCell ref="V4:V5"/>
    <mergeCell ref="V6:V7"/>
    <mergeCell ref="U4:U5"/>
    <mergeCell ref="U6:U7"/>
    <mergeCell ref="V14:V15"/>
    <mergeCell ref="U14:U15"/>
    <mergeCell ref="V8:V9"/>
    <mergeCell ref="U8:U9"/>
    <mergeCell ref="U10:U11"/>
    <mergeCell ref="V10:V11"/>
    <mergeCell ref="U12:U13"/>
    <mergeCell ref="V12:V13"/>
  </mergeCell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Adt_Mid_year</vt:lpstr>
      <vt:lpstr>Dm_Adt_Step_Final</vt:lpstr>
      <vt:lpstr>Adt_Step_Final</vt:lpstr>
      <vt:lpstr>Adol_Mid_year</vt:lpstr>
      <vt:lpstr>Adol_OLS_Step_Final</vt:lpstr>
      <vt:lpstr>Adol_Step_Final</vt:lpstr>
      <vt:lpstr>adt_Step_Final_norm</vt:lpstr>
      <vt:lpstr>adol_Step_Final_norm</vt:lpstr>
      <vt:lpstr>Summary</vt:lpstr>
      <vt:lpstr>adol_Correlation_24</vt:lpstr>
      <vt:lpstr>adol_notes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Hrithik</dc:creator>
  <cp:lastModifiedBy>Shukla, Hrithik</cp:lastModifiedBy>
  <cp:lastPrinted>2023-05-23T06:35:41Z</cp:lastPrinted>
  <dcterms:created xsi:type="dcterms:W3CDTF">2023-05-17T06:30:07Z</dcterms:created>
  <dcterms:modified xsi:type="dcterms:W3CDTF">2023-09-13T07:29:40Z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2023-05-17T07:35:32Z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f7d1c8ac-d882-4893-b612-26417af1b9f5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