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PRA\MktMixPP\2024 Planning\G9\Modeling\DMA\"/>
    </mc:Choice>
  </mc:AlternateContent>
  <xr:revisionPtr revIDLastSave="0" documentId="13_ncr:1_{DFCD7C94-1A82-4077-8026-F58F2D4E86E4}" xr6:coauthVersionLast="47" xr6:coauthVersionMax="47" xr10:uidLastSave="{00000000-0000-0000-0000-000000000000}"/>
  <bookViews>
    <workbookView xWindow="-120" yWindow="-120" windowWidth="20730" windowHeight="11160" firstSheet="2" activeTab="4" xr2:uid="{B16CEEBF-4BF3-45E7-A3F2-AD9251327193}"/>
  </bookViews>
  <sheets>
    <sheet name="Adt_Mid_year" sheetId="3" r:id="rId1"/>
    <sheet name="Dm_Adt_Step_Final" sheetId="9" r:id="rId2"/>
    <sheet name="Adt_Step_Final" sheetId="2" r:id="rId3"/>
    <sheet name="adt_Step_Final_norm" sheetId="8" r:id="rId4"/>
    <sheet name="Summary" sheetId="1" r:id="rId5"/>
    <sheet name="adt_Correlation_24" sheetId="6" r:id="rId6"/>
    <sheet name="adt_notes" sheetId="7" r:id="rId7"/>
  </sheets>
  <externalReferences>
    <externalReference r:id="rId8"/>
  </externalReferences>
  <definedNames>
    <definedName name="_xlnm._FilterDatabase" localSheetId="2" hidden="1">Adt_Step_Final!$A$1:$AE$33</definedName>
    <definedName name="_xlnm._FilterDatabase" localSheetId="3" hidden="1">adt_Step_Final_norm!$A$1:$AE$32</definedName>
    <definedName name="_xlnm._FilterDatabase" localSheetId="1" hidden="1">Dm_Adt_Step_Final!$A$1:$AE$31</definedName>
    <definedName name="ADSTOCK" localSheetId="5">#REF!</definedName>
    <definedName name="ADSTOCK" localSheetId="6">#REF!</definedName>
    <definedName name="ADSTOCK" localSheetId="2">#REF!</definedName>
    <definedName name="ADSTOCK" localSheetId="3">#REF!</definedName>
    <definedName name="ADSTOCK" localSheetId="1">#REF!</definedName>
    <definedName name="ADSTOCK">#REF!</definedName>
    <definedName name="ADSTOCK_wo_otlr" localSheetId="5">#REF!</definedName>
    <definedName name="ADSTOCK_wo_otlr" localSheetId="6">#REF!</definedName>
    <definedName name="ADSTOCK_wo_otlr" localSheetId="2">#REF!</definedName>
    <definedName name="ADSTOCK_wo_otlr" localSheetId="3">#REF!</definedName>
    <definedName name="ADSTOCK_wo_otlr" localSheetId="1">#REF!</definedName>
    <definedName name="ADSTOCK_wo_otlr">#REF!</definedName>
    <definedName name="ADSTOCK1" localSheetId="5">#REF!</definedName>
    <definedName name="ADSTOCK1" localSheetId="6">#REF!</definedName>
    <definedName name="ADSTOCK1" localSheetId="2">#REF!</definedName>
    <definedName name="ADSTOCK1" localSheetId="3">#REF!</definedName>
    <definedName name="ADSTOCK1" localSheetId="1">#REF!</definedName>
    <definedName name="ADSTOCK1">#REF!</definedName>
    <definedName name="CON_FIX_REG_F" localSheetId="5">#REF!</definedName>
    <definedName name="CON_FIX_REG_F" localSheetId="6">#REF!</definedName>
    <definedName name="CON_FIX_REG_F" localSheetId="3">#REF!</definedName>
    <definedName name="CON_FIX_REG_F" localSheetId="1">#REF!</definedName>
    <definedName name="CON_FIX_REG_F">#REF!</definedName>
    <definedName name="DELONLY_LINEAR" localSheetId="5">#REF!</definedName>
    <definedName name="DELONLY_LINEAR" localSheetId="6">#REF!</definedName>
    <definedName name="DELONLY_LINEAR" localSheetId="2">#REF!</definedName>
    <definedName name="DELONLY_LINEAR" localSheetId="3">#REF!</definedName>
    <definedName name="DELONLY_LINEAR" localSheetId="1">#REF!</definedName>
    <definedName name="DELONLY_LINEAR">#REF!</definedName>
    <definedName name="Linear" localSheetId="5">#REF!</definedName>
    <definedName name="Linear" localSheetId="6">#REF!</definedName>
    <definedName name="Linear" localSheetId="2">#REF!</definedName>
    <definedName name="Linear" localSheetId="3">#REF!</definedName>
    <definedName name="Linear" localSheetId="1">#REF!</definedName>
    <definedName name="Linear">#REF!</definedName>
    <definedName name="MiXED" localSheetId="5">#REF!</definedName>
    <definedName name="MiXED" localSheetId="6">#REF!</definedName>
    <definedName name="MiXED" localSheetId="2">#REF!</definedName>
    <definedName name="MiXED" localSheetId="3">#REF!</definedName>
    <definedName name="MiXED" localSheetId="1">#REF!</definedName>
    <definedName name="MiXE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31" i="1"/>
  <c r="P30" i="1"/>
  <c r="P29" i="1"/>
  <c r="P28" i="1"/>
  <c r="F33" i="1"/>
  <c r="F32" i="1"/>
  <c r="F31" i="1"/>
  <c r="F30" i="1"/>
  <c r="F29" i="1"/>
  <c r="F28" i="1"/>
  <c r="Q9" i="7" l="1"/>
  <c r="Q8" i="7"/>
  <c r="Q7" i="7"/>
  <c r="Q6" i="7"/>
  <c r="Q5" i="7"/>
  <c r="L6" i="7"/>
  <c r="L7" i="7"/>
  <c r="L8" i="7"/>
  <c r="L9" i="7"/>
  <c r="R5" i="7" l="1"/>
  <c r="R6" i="7"/>
  <c r="R7" i="7"/>
  <c r="R8" i="7"/>
  <c r="R9" i="7"/>
  <c r="R4" i="7"/>
  <c r="Q4" i="7"/>
  <c r="P5" i="7"/>
  <c r="P6" i="7"/>
  <c r="P7" i="7"/>
  <c r="P8" i="7"/>
  <c r="P10" i="7" s="1"/>
  <c r="P11" i="7" s="1"/>
  <c r="P9" i="7"/>
  <c r="P4" i="7"/>
  <c r="N5" i="7"/>
  <c r="N6" i="7"/>
  <c r="N7" i="7"/>
  <c r="N8" i="7"/>
  <c r="N9" i="7"/>
  <c r="N4" i="7"/>
  <c r="O10" i="7"/>
  <c r="M5" i="7"/>
  <c r="M6" i="7"/>
  <c r="M7" i="7"/>
  <c r="M8" i="7"/>
  <c r="M9" i="7"/>
  <c r="M4" i="7"/>
  <c r="L5" i="7"/>
  <c r="L4" i="7"/>
  <c r="K5" i="7"/>
  <c r="K6" i="7"/>
  <c r="K7" i="7"/>
  <c r="K8" i="7"/>
  <c r="K9" i="7"/>
  <c r="K4" i="7"/>
  <c r="J10" i="7"/>
  <c r="J11" i="7" s="1"/>
  <c r="I9" i="7"/>
  <c r="I8" i="7"/>
  <c r="I7" i="7"/>
  <c r="I6" i="7"/>
  <c r="I5" i="7"/>
  <c r="I4" i="7"/>
  <c r="N10" i="7" l="1"/>
  <c r="N11" i="7" s="1"/>
  <c r="K10" i="7"/>
  <c r="I10" i="7"/>
  <c r="I11" i="7" s="1"/>
  <c r="K11" i="7"/>
  <c r="O11" i="7"/>
  <c r="N29" i="1" l="1"/>
  <c r="O29" i="1"/>
  <c r="Q29" i="1"/>
  <c r="N30" i="1"/>
  <c r="O30" i="1"/>
  <c r="Q30" i="1"/>
  <c r="N31" i="1"/>
  <c r="O31" i="1"/>
  <c r="Q31" i="1"/>
  <c r="N32" i="1"/>
  <c r="O32" i="1"/>
  <c r="Q32" i="1"/>
  <c r="N33" i="1"/>
  <c r="O33" i="1"/>
  <c r="Q33" i="1"/>
  <c r="Q28" i="1"/>
  <c r="O28" i="1"/>
  <c r="N28" i="1"/>
  <c r="M29" i="1"/>
  <c r="M30" i="1"/>
  <c r="M31" i="1"/>
  <c r="M32" i="1"/>
  <c r="M33" i="1"/>
  <c r="M28" i="1"/>
  <c r="G29" i="1"/>
  <c r="G30" i="1"/>
  <c r="G31" i="1"/>
  <c r="G32" i="1"/>
  <c r="G33" i="1"/>
  <c r="G28" i="1"/>
  <c r="E29" i="1"/>
  <c r="E30" i="1"/>
  <c r="E31" i="1"/>
  <c r="E32" i="1"/>
  <c r="E33" i="1"/>
  <c r="E28" i="1"/>
  <c r="C29" i="1"/>
  <c r="C30" i="1"/>
  <c r="C31" i="1"/>
  <c r="C32" i="1"/>
  <c r="C33" i="1"/>
  <c r="C28" i="1"/>
  <c r="I34" i="1"/>
  <c r="I35" i="1" s="1"/>
  <c r="D34" i="1"/>
  <c r="D35" i="1" s="1"/>
  <c r="L33" i="1"/>
  <c r="K33" i="1"/>
  <c r="J33" i="1"/>
  <c r="H33" i="1"/>
  <c r="L32" i="1"/>
  <c r="K32" i="1"/>
  <c r="J32" i="1"/>
  <c r="H32" i="1"/>
  <c r="L31" i="1"/>
  <c r="K31" i="1"/>
  <c r="J31" i="1"/>
  <c r="H31" i="1"/>
  <c r="L30" i="1"/>
  <c r="K30" i="1"/>
  <c r="J30" i="1"/>
  <c r="H30" i="1"/>
  <c r="L29" i="1"/>
  <c r="K29" i="1"/>
  <c r="J29" i="1"/>
  <c r="H29" i="1"/>
  <c r="L28" i="1"/>
  <c r="K28" i="1"/>
  <c r="J28" i="1"/>
  <c r="J34" i="1" s="1"/>
  <c r="J35" i="1" s="1"/>
  <c r="H28" i="1"/>
  <c r="C34" i="1" l="1"/>
  <c r="O34" i="1"/>
  <c r="O35" i="1" s="1"/>
  <c r="C35" i="1"/>
  <c r="H34" i="1"/>
  <c r="H35" i="1" s="1"/>
  <c r="M34" i="1"/>
  <c r="M35" i="1" s="1"/>
  <c r="E34" i="1"/>
  <c r="E35" i="1" s="1"/>
  <c r="N34" i="1"/>
  <c r="N35" i="1" s="1"/>
  <c r="D19" i="1" l="1"/>
  <c r="I19" i="1" l="1"/>
  <c r="I20" i="1" s="1"/>
  <c r="D20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L13" i="1"/>
  <c r="K13" i="1"/>
  <c r="J13" i="1"/>
  <c r="H14" i="1"/>
  <c r="H15" i="1"/>
  <c r="H16" i="1"/>
  <c r="H17" i="1"/>
  <c r="H18" i="1"/>
  <c r="H13" i="1"/>
  <c r="M18" i="1"/>
  <c r="N18" i="1"/>
  <c r="O18" i="1"/>
  <c r="Q18" i="1"/>
  <c r="M14" i="1"/>
  <c r="N14" i="1"/>
  <c r="O14" i="1"/>
  <c r="Q14" i="1"/>
  <c r="M15" i="1"/>
  <c r="N15" i="1"/>
  <c r="O15" i="1"/>
  <c r="Q15" i="1"/>
  <c r="M16" i="1"/>
  <c r="N16" i="1"/>
  <c r="O16" i="1"/>
  <c r="Q16" i="1"/>
  <c r="M17" i="1"/>
  <c r="N17" i="1"/>
  <c r="O17" i="1"/>
  <c r="Q17" i="1"/>
  <c r="Q13" i="1"/>
  <c r="O13" i="1"/>
  <c r="N13" i="1"/>
  <c r="M13" i="1"/>
  <c r="G14" i="1"/>
  <c r="G15" i="1"/>
  <c r="G16" i="1"/>
  <c r="G17" i="1"/>
  <c r="G18" i="1"/>
  <c r="G13" i="1"/>
  <c r="E14" i="1"/>
  <c r="E15" i="1"/>
  <c r="E16" i="1"/>
  <c r="E17" i="1"/>
  <c r="E18" i="1"/>
  <c r="E13" i="1"/>
  <c r="C14" i="1"/>
  <c r="F14" i="1" s="1"/>
  <c r="C15" i="1"/>
  <c r="F15" i="1" s="1"/>
  <c r="C16" i="1"/>
  <c r="F16" i="1" s="1"/>
  <c r="C17" i="1"/>
  <c r="C18" i="1"/>
  <c r="F18" i="1" s="1"/>
  <c r="C13" i="1"/>
  <c r="F13" i="1" s="1"/>
  <c r="L2" i="1"/>
  <c r="L1" i="1"/>
  <c r="L3" i="1" s="1"/>
  <c r="Q3" i="1"/>
  <c r="F17" i="1" l="1"/>
  <c r="M19" i="1"/>
  <c r="M20" i="1" s="1"/>
  <c r="N19" i="1"/>
  <c r="N20" i="1" s="1"/>
  <c r="O19" i="1"/>
  <c r="O20" i="1" s="1"/>
  <c r="J19" i="1"/>
  <c r="J20" i="1" s="1"/>
  <c r="C19" i="1"/>
  <c r="C20" i="1" s="1"/>
  <c r="H19" i="1"/>
  <c r="H20" i="1" s="1"/>
  <c r="E19" i="1"/>
  <c r="E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tc={31478F8E-7447-48E2-A67A-542BB72842C3}</author>
  </authors>
  <commentList>
    <comment ref="C16" authorId="0" shapeId="0" xr:uid="{31478F8E-7447-48E2-A67A-542BB72842C3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(12%)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tc={BABFA99B-49CE-4CC6-B83F-51624926D6D0}</author>
  </authors>
  <commentList>
    <comment ref="I7" authorId="0" shapeId="0" xr:uid="{BABFA99B-49CE-4CC6-B83F-51624926D6D0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(12%)</t>
      </text>
    </comment>
  </commentList>
</comments>
</file>

<file path=xl/sharedStrings.xml><?xml version="1.0" encoding="utf-8"?>
<sst xmlns="http://schemas.openxmlformats.org/spreadsheetml/2006/main" count="759" uniqueCount="216">
  <si>
    <t>CONSUMER_MODELS</t>
  </si>
  <si>
    <t>VENDORS</t>
  </si>
  <si>
    <t>DISPLAY</t>
  </si>
  <si>
    <t>ONLINE VIDEO</t>
  </si>
  <si>
    <t>PAID SEARCH</t>
  </si>
  <si>
    <t>SOCIAL MEDIA</t>
  </si>
  <si>
    <t>STV</t>
  </si>
  <si>
    <t>LINEAR TV</t>
  </si>
  <si>
    <t>Total</t>
  </si>
  <si>
    <t>CONTRIBUTION</t>
  </si>
  <si>
    <t>SPENDS</t>
  </si>
  <si>
    <t>ROI</t>
  </si>
  <si>
    <t>ADULT</t>
  </si>
  <si>
    <t>CURRENT YEAR (Jan'22 - Dec'22)</t>
  </si>
  <si>
    <t>2021 YEAR (Jan'21 - Dec'21)</t>
  </si>
  <si>
    <t>Activity</t>
  </si>
  <si>
    <t>Slope</t>
  </si>
  <si>
    <t>MID YEAR (Aug'21 - July'22)</t>
  </si>
  <si>
    <t>Feb'21 - Jan'23</t>
  </si>
  <si>
    <t>pgm per dose</t>
  </si>
  <si>
    <t>private 2021</t>
  </si>
  <si>
    <t>public 2021</t>
  </si>
  <si>
    <t>Variable</t>
  </si>
  <si>
    <t>Model Variable</t>
  </si>
  <si>
    <t>DF</t>
  </si>
  <si>
    <t>Estimate</t>
  </si>
  <si>
    <t>StdErr</t>
  </si>
  <si>
    <t>tValue</t>
  </si>
  <si>
    <t>Probt</t>
  </si>
  <si>
    <t>VarianceInflation</t>
  </si>
  <si>
    <t>Activity24m</t>
  </si>
  <si>
    <t>Public_doses24</t>
  </si>
  <si>
    <t>Annual_Activity12M</t>
  </si>
  <si>
    <t>ANNUAL_public_doses12</t>
  </si>
  <si>
    <t>PERCENTAGE24</t>
  </si>
  <si>
    <t>PERCENTAGE12</t>
  </si>
  <si>
    <t>IMPACT12</t>
  </si>
  <si>
    <t>PRE-TAX REVENUE</t>
  </si>
  <si>
    <t>PRE-TAX SPEND</t>
  </si>
  <si>
    <t>LAST YEAR SPEND</t>
  </si>
  <si>
    <t>PRE-TAX ROI</t>
  </si>
  <si>
    <t>LAST YEAR ROI</t>
  </si>
  <si>
    <t>LAST YEAR CONTRIBUTION</t>
  </si>
  <si>
    <t>LAST YEAR IMPACT</t>
  </si>
  <si>
    <t>LAST YEAR RAW ACTIVITY</t>
  </si>
  <si>
    <t>CURRENT SLOPE</t>
  </si>
  <si>
    <t>LAST YEAR SLOPE</t>
  </si>
  <si>
    <t>POST-TAX REVENUE</t>
  </si>
  <si>
    <t>POST-TAX SPEND</t>
  </si>
  <si>
    <t>POST-TAX ROI</t>
  </si>
  <si>
    <t>Wrong order</t>
  </si>
  <si>
    <t>Right order</t>
  </si>
  <si>
    <t>Model Details</t>
  </si>
  <si>
    <t>HCC_DISP_ADT_IMP_DCM_COR</t>
  </si>
  <si>
    <t>HCC_DISP_ADT_IMP_DCM_COR75</t>
  </si>
  <si>
    <t>Model Type</t>
  </si>
  <si>
    <t>step_final</t>
  </si>
  <si>
    <t>hcc_olv_adt_imp</t>
  </si>
  <si>
    <t>hcc_psrch_adt_clk</t>
  </si>
  <si>
    <t xml:space="preserve">Time Period </t>
  </si>
  <si>
    <t>Feb'21-Jan'23</t>
  </si>
  <si>
    <t>hcc_soc_adt_imp</t>
  </si>
  <si>
    <t>R Square</t>
  </si>
  <si>
    <t>hcc_stv_adt_imp</t>
  </si>
  <si>
    <t>hcc_tv_adt_mrk_grps_f2554</t>
  </si>
  <si>
    <t>hcc_tv_adt_mrk_grps_f255470_RT4</t>
  </si>
  <si>
    <t>ADT_PP_HCC</t>
  </si>
  <si>
    <t>ADT_PP_HCP</t>
  </si>
  <si>
    <t>ADT_WEBMD</t>
  </si>
  <si>
    <t>hcc_osrch_sessions</t>
  </si>
  <si>
    <t>hcc_osrch_sessions75</t>
  </si>
  <si>
    <t>hcp_osrch_sessions</t>
  </si>
  <si>
    <t>hcp_osrch_sessions50</t>
  </si>
  <si>
    <t>hcp_field_adol_eng</t>
  </si>
  <si>
    <t>hcp_field_adol_eng75</t>
  </si>
  <si>
    <t>hcp_totdet_mmf</t>
  </si>
  <si>
    <t>hcp_totdet_mmf75</t>
  </si>
  <si>
    <t>npp_adol_eng</t>
  </si>
  <si>
    <t>npp_adol_eng75_RT9</t>
  </si>
  <si>
    <t>npp_adt_eng</t>
  </si>
  <si>
    <t>popf2554</t>
  </si>
  <si>
    <t>hcp_doses_prv_lag</t>
  </si>
  <si>
    <t>hcp_doses_prv_slag</t>
  </si>
  <si>
    <t>workdays</t>
  </si>
  <si>
    <t>Intercept</t>
  </si>
  <si>
    <t>RTIME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</si>
  <si>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</si>
  <si>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</si>
  <si>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</si>
  <si>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</si>
  <si>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</si>
  <si>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</si>
  <si>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</si>
  <si>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</si>
  <si>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</si>
  <si>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</si>
  <si>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</si>
  <si>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Total Activity24</t>
  </si>
  <si>
    <t>TOTAL_doses24</t>
  </si>
  <si>
    <t>Annual_Activity12</t>
  </si>
  <si>
    <t>ANNUAL_doses12</t>
  </si>
  <si>
    <t>EXPECTED CONTRI</t>
  </si>
  <si>
    <t>CURRENT RAW ACTIVITY</t>
  </si>
  <si>
    <t>STEP_3_6_outlier</t>
  </si>
  <si>
    <t>hcc_disp_adt_imp75_RT5</t>
  </si>
  <si>
    <t>1</t>
  </si>
  <si>
    <t>Linear Regression</t>
  </si>
  <si>
    <t>STEP_2_6_outlier</t>
  </si>
  <si>
    <t>Model Timeperiod</t>
  </si>
  <si>
    <t>STEP_4_6_outlier</t>
  </si>
  <si>
    <t>Aug'20 - July'22</t>
  </si>
  <si>
    <t>hcc_soc_adt_imp10_RT8</t>
  </si>
  <si>
    <t>hcc_stv_adt_imp50</t>
  </si>
  <si>
    <t>STEP_1_6_outlier</t>
  </si>
  <si>
    <t>hcc_tv_adt_mu_grps_f255475_RT5</t>
  </si>
  <si>
    <t>R square</t>
  </si>
  <si>
    <t>hcc_osrch</t>
  </si>
  <si>
    <t>hcc_osrch30</t>
  </si>
  <si>
    <t>hcp_field_adol_eng60</t>
  </si>
  <si>
    <t>hcp_osrch</t>
  </si>
  <si>
    <t>POPF2554</t>
  </si>
  <si>
    <t>Npp_Eng_G9_Adlt</t>
  </si>
  <si>
    <t>Npp_Eng_G9_Adlt10</t>
  </si>
  <si>
    <t>Npp_Eng_G9_Adol</t>
  </si>
  <si>
    <t>Npp_Eng_G9_Adol30_RT9</t>
  </si>
  <si>
    <t>private current 2022</t>
  </si>
  <si>
    <t>public current 2022</t>
  </si>
  <si>
    <t>private current Mid</t>
  </si>
  <si>
    <t>public current Mid</t>
  </si>
  <si>
    <t>hcp_psrch_adol_clk</t>
  </si>
  <si>
    <t>total_doses_lag</t>
  </si>
  <si>
    <t>total_doses_slag</t>
  </si>
  <si>
    <t>hcp_disp_adol_imp</t>
  </si>
  <si>
    <t>_NAME_</t>
  </si>
  <si>
    <t>hcp_doses_prv</t>
  </si>
  <si>
    <t>hcp_doses_pub</t>
  </si>
  <si>
    <t>hcp_doses_pub_lag</t>
  </si>
  <si>
    <t>hcp_doses_pub_slag</t>
  </si>
  <si>
    <t>total_doses</t>
  </si>
  <si>
    <t>hcp_field_totdet</t>
  </si>
  <si>
    <t>hcp_mmf_attend</t>
  </si>
  <si>
    <t>hcc_nwsltr_adt_imp</t>
  </si>
  <si>
    <t>hcc_print_adt_imp</t>
  </si>
  <si>
    <t>hcp_disp_adt_imp</t>
  </si>
  <si>
    <t>hcc_disp_adt_imp</t>
  </si>
  <si>
    <t>Controls</t>
  </si>
  <si>
    <t>comments</t>
  </si>
  <si>
    <t>Description</t>
  </si>
  <si>
    <t>Steps:</t>
  </si>
  <si>
    <t xml:space="preserve">hcp_doses_prv = Intercept + Beta*Measuring_variables + beta*Control_variables </t>
  </si>
  <si>
    <t xml:space="preserve">Equation </t>
  </si>
  <si>
    <t>Problems:</t>
  </si>
  <si>
    <t xml:space="preserve">TV giving very less contribution or is negative </t>
  </si>
  <si>
    <t>OLV contribution is also very high( around 3%) while the expected is only around 0.6% to 0.7%</t>
  </si>
  <si>
    <t>Measuring TV in step 1 as it has the highest spends</t>
  </si>
  <si>
    <t>Measuring social media and paidsearch in step 4.</t>
  </si>
  <si>
    <t>Measuring OLV in step 2 with Display, stv, social, paidsearch as controls</t>
  </si>
  <si>
    <t>PP_HCP, PP_HCC, WEBMD, Organic search, field_mcm, MCM_adol, MCM_adult, total_details, LAG, Seasonal lag, Workdays, Population, Rtime and M1-M11.</t>
  </si>
  <si>
    <t>Measuring  display and STV in step 3.</t>
  </si>
  <si>
    <r>
      <rPr>
        <sz val="11"/>
        <color rgb="FFC00000"/>
        <rFont val="Calibri"/>
        <family val="2"/>
        <scheme val="minor"/>
      </rPr>
      <t>Display, paidsearch, social and STV.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499984740745262"/>
        <rFont val="Calibri"/>
        <family val="2"/>
        <scheme val="minor"/>
      </rPr>
      <t>PP_HCP, PP_HCC, WEBMD, Organic search, field_mcm, MCM_adol, MCM_adult, total_details, LAG, Seasonal lag, Workdays, Population, Rtime and M1-M11</t>
    </r>
  </si>
  <si>
    <t>Social media can be made in range 
only by using ridge which gives slight
 high contribution for paidsearch. (Ridge:0.03)</t>
  </si>
  <si>
    <t>ADULT NORM</t>
  </si>
  <si>
    <t>N_Step_3</t>
  </si>
  <si>
    <t>P_HCC_DISP_ADT_IMP_DCM_COR</t>
  </si>
  <si>
    <t>P_HCC_DISP_ADT_IMP_DCM_COR60</t>
  </si>
  <si>
    <t>N_Step_2</t>
  </si>
  <si>
    <t>P_hcc_olv_adt_imp</t>
  </si>
  <si>
    <t>N_Step_4</t>
  </si>
  <si>
    <t>P_hcc_psrch_adt_clk</t>
  </si>
  <si>
    <t>P_hcc_psrch_adt_clk_RT4</t>
  </si>
  <si>
    <t>P_hcc_soc_adt_imp</t>
  </si>
  <si>
    <t>P_hcc_soc_adt_imp70</t>
  </si>
  <si>
    <t>P_hcc_stv_adt_imp</t>
  </si>
  <si>
    <t>P_hcc_stv_adt_imp70</t>
  </si>
  <si>
    <t>N_Step_1</t>
  </si>
  <si>
    <t>P_hcc_osrch_sessions</t>
  </si>
  <si>
    <t>P_hcc_osrch_sessions75</t>
  </si>
  <si>
    <t>P_hcp_osrch_sessions</t>
  </si>
  <si>
    <t>P_hcp_osrch_sessions50</t>
  </si>
  <si>
    <t>P_hcp_field_adol_eng</t>
  </si>
  <si>
    <t>P_hcp_field_adol_eng75</t>
  </si>
  <si>
    <t>P_hcp_totdet_mmf</t>
  </si>
  <si>
    <t>P_hcp_totdet_mmf75</t>
  </si>
  <si>
    <t>P_npp_adol_eng</t>
  </si>
  <si>
    <t>P_npp_adol_eng75_RT9</t>
  </si>
  <si>
    <t>P_npp_adt_eng</t>
  </si>
  <si>
    <t>P_hcp_doses_prv_lag</t>
  </si>
  <si>
    <t>P_hcp_doses_prv_slag</t>
  </si>
  <si>
    <t>3_step_3</t>
  </si>
  <si>
    <t>3_step_2</t>
  </si>
  <si>
    <t>3_step_4</t>
  </si>
  <si>
    <t>3_step_1</t>
  </si>
  <si>
    <t>hcc_tv_adt_mrk_grps_f255470_RT8</t>
  </si>
  <si>
    <t>Model Time Period</t>
  </si>
  <si>
    <t>ADULT MODEL</t>
  </si>
  <si>
    <t>ADULT NORM MODEL</t>
  </si>
  <si>
    <t>I want to capture its contribution in step 1 itself 
before it decreases in the further steps. (Ridge: 0.02)</t>
  </si>
  <si>
    <t>PP_HCP, PP_HCC, WEBMD, Organic search, field_mcm, MCM_adol, MCM_adult, total_details, LAG, Seasonal lag, Workdays, Rtime and M1-M11.</t>
  </si>
  <si>
    <t>OLV is highly correlated with the mentioned variables and it's high contribution can be decreased only by including these variables as control. (Ridge: 0.17)</t>
  </si>
  <si>
    <r>
      <rPr>
        <sz val="11"/>
        <color rgb="FFC00000"/>
        <rFont val="Calibri"/>
        <family val="2"/>
        <scheme val="minor"/>
      </rPr>
      <t>Display, paidsearch, social and STV.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499984740745262"/>
        <rFont val="Calibri"/>
        <family val="2"/>
        <scheme val="minor"/>
      </rPr>
      <t>PP_HCP, PP_HCC, WEBMD, Organic search, field_mcm, MCM_adol, MCM_adult, total_details, LAG, Seasonal lag, Workdays, Rtime and M1-M11</t>
    </r>
  </si>
  <si>
    <t>Measuring STV and social
 as it has the  highest spends after TV. (Ridge: 0.15)</t>
  </si>
  <si>
    <t>Total (w/o PS)</t>
  </si>
  <si>
    <t>Measuring STV and Display
 as it has the  highest spends after TV. (Ridge: 0.1)</t>
  </si>
  <si>
    <t>Final Model</t>
  </si>
  <si>
    <t>Demean Model</t>
  </si>
  <si>
    <t>Dm_step_3</t>
  </si>
  <si>
    <t>Dm_step_2</t>
  </si>
  <si>
    <t>Dm_step_4</t>
  </si>
  <si>
    <t>Dm_step_1</t>
  </si>
  <si>
    <t>hcc_tv_adt_mrk_grps_f255470</t>
  </si>
  <si>
    <t>Social</t>
  </si>
  <si>
    <t>OLS</t>
  </si>
  <si>
    <t>DEMEAN</t>
  </si>
  <si>
    <t>P - value is insignificant but we are getting percentage contribution postive and inline.</t>
  </si>
  <si>
    <t>P - value os significant in nature but we are not able to measure it as percentage contibution is negative.</t>
  </si>
  <si>
    <t>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</si>
</sst>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0.00_);\(0.00\)"/>
    <numFmt numFmtId="167" formatCode="0.0000"/>
    <numFmt numFmtId="168" formatCode="0.0%"/>
    <numFmt numFmtId="169" formatCode="0.00000"/>
    <numFmt numFmtId="170" formatCode="_(* #,##0_);_(* \(#,##0\);_(* &quot;-&quot;??_);_(@_)"/>
    <numFmt numFmtId="171" formatCode="0.0"/>
    <numFmt numFmtId="172" formatCode="0.000"/>
    <numFmt numFmtId="173" formatCode="0.0000_);\(0.000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2B3138"/>
      <name val="Arial"/>
      <family val="2"/>
    </font>
    <font>
      <sz val="11"/>
      <color rgb="FF2B313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9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9" fontId="6" fillId="0" borderId="0" xfId="3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2" fontId="7" fillId="12" borderId="5" xfId="0" applyNumberFormat="1" applyFont="1" applyFill="1" applyBorder="1" applyAlignment="1">
      <alignment vertical="center"/>
    </xf>
    <xf numFmtId="2" fontId="7" fillId="12" borderId="7" xfId="0" applyNumberFormat="1" applyFont="1" applyFill="1" applyBorder="1" applyAlignment="1">
      <alignment vertical="center"/>
    </xf>
    <xf numFmtId="2" fontId="7" fillId="12" borderId="8" xfId="0" applyNumberFormat="1" applyFont="1" applyFill="1" applyBorder="1" applyAlignment="1">
      <alignment vertical="center"/>
    </xf>
    <xf numFmtId="3" fontId="7" fillId="13" borderId="5" xfId="0" applyNumberFormat="1" applyFont="1" applyFill="1" applyBorder="1" applyAlignment="1">
      <alignment vertical="center"/>
    </xf>
    <xf numFmtId="3" fontId="7" fillId="13" borderId="7" xfId="0" applyNumberFormat="1" applyFont="1" applyFill="1" applyBorder="1" applyAlignment="1">
      <alignment vertical="center"/>
    </xf>
    <xf numFmtId="3" fontId="7" fillId="13" borderId="8" xfId="0" applyNumberFormat="1" applyFont="1" applyFill="1" applyBorder="1" applyAlignment="1">
      <alignment vertical="center"/>
    </xf>
    <xf numFmtId="10" fontId="7" fillId="5" borderId="5" xfId="3" applyNumberFormat="1" applyFont="1" applyFill="1" applyBorder="1" applyAlignment="1">
      <alignment vertical="center"/>
    </xf>
    <xf numFmtId="10" fontId="7" fillId="5" borderId="7" xfId="3" applyNumberFormat="1" applyFont="1" applyFill="1" applyBorder="1" applyAlignment="1">
      <alignment vertical="center"/>
    </xf>
    <xf numFmtId="165" fontId="7" fillId="5" borderId="8" xfId="0" applyNumberFormat="1" applyFont="1" applyFill="1" applyBorder="1" applyAlignment="1">
      <alignment vertical="center"/>
    </xf>
    <xf numFmtId="165" fontId="7" fillId="5" borderId="5" xfId="0" applyNumberFormat="1" applyFont="1" applyFill="1" applyBorder="1" applyAlignment="1">
      <alignment vertical="center"/>
    </xf>
    <xf numFmtId="165" fontId="7" fillId="6" borderId="8" xfId="0" applyNumberFormat="1" applyFont="1" applyFill="1" applyBorder="1" applyAlignment="1">
      <alignment vertical="center"/>
    </xf>
    <xf numFmtId="2" fontId="7" fillId="5" borderId="5" xfId="0" applyNumberFormat="1" applyFont="1" applyFill="1" applyBorder="1" applyAlignment="1">
      <alignment vertical="center"/>
    </xf>
    <xf numFmtId="165" fontId="7" fillId="6" borderId="5" xfId="0" applyNumberFormat="1" applyFont="1" applyFill="1" applyBorder="1" applyAlignment="1">
      <alignment vertical="center"/>
    </xf>
    <xf numFmtId="165" fontId="7" fillId="6" borderId="7" xfId="0" applyNumberFormat="1" applyFont="1" applyFill="1" applyBorder="1" applyAlignment="1">
      <alignment vertical="center"/>
    </xf>
    <xf numFmtId="2" fontId="7" fillId="5" borderId="7" xfId="0" applyNumberFormat="1" applyFont="1" applyFill="1" applyBorder="1" applyAlignment="1">
      <alignment vertical="center"/>
    </xf>
    <xf numFmtId="2" fontId="7" fillId="5" borderId="8" xfId="0" applyNumberFormat="1" applyFont="1" applyFill="1" applyBorder="1" applyAlignment="1">
      <alignment vertical="center"/>
    </xf>
    <xf numFmtId="2" fontId="7" fillId="5" borderId="5" xfId="0" applyNumberFormat="1" applyFont="1" applyFill="1" applyBorder="1"/>
    <xf numFmtId="2" fontId="7" fillId="5" borderId="8" xfId="0" applyNumberFormat="1" applyFont="1" applyFill="1" applyBorder="1"/>
    <xf numFmtId="0" fontId="0" fillId="14" borderId="0" xfId="0" applyFill="1"/>
    <xf numFmtId="166" fontId="0" fillId="0" borderId="0" xfId="0" applyNumberFormat="1" applyAlignment="1">
      <alignment horizontal="center"/>
    </xf>
    <xf numFmtId="37" fontId="0" fillId="0" borderId="0" xfId="0" applyNumberFormat="1"/>
    <xf numFmtId="10" fontId="0" fillId="0" borderId="0" xfId="3" applyNumberFormat="1" applyFont="1"/>
    <xf numFmtId="3" fontId="8" fillId="0" borderId="0" xfId="0" applyNumberFormat="1" applyFon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10" fontId="8" fillId="0" borderId="10" xfId="3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167" fontId="0" fillId="0" borderId="10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0" xfId="0" applyFill="1"/>
    <xf numFmtId="0" fontId="0" fillId="0" borderId="10" xfId="0" applyBorder="1"/>
    <xf numFmtId="0" fontId="0" fillId="9" borderId="0" xfId="0" applyFill="1"/>
    <xf numFmtId="0" fontId="0" fillId="0" borderId="0" xfId="0" applyAlignment="1">
      <alignment horizontal="center" vertical="center"/>
    </xf>
    <xf numFmtId="0" fontId="9" fillId="0" borderId="5" xfId="4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7" fillId="12" borderId="5" xfId="0" applyNumberFormat="1" applyFont="1" applyFill="1" applyBorder="1" applyAlignment="1">
      <alignment horizontal="center" vertical="center"/>
    </xf>
    <xf numFmtId="2" fontId="7" fillId="12" borderId="7" xfId="0" applyNumberFormat="1" applyFont="1" applyFill="1" applyBorder="1" applyAlignment="1">
      <alignment horizontal="center" vertical="center"/>
    </xf>
    <xf numFmtId="2" fontId="7" fillId="12" borderId="8" xfId="0" applyNumberFormat="1" applyFont="1" applyFill="1" applyBorder="1" applyAlignment="1">
      <alignment horizontal="center" vertical="center"/>
    </xf>
    <xf numFmtId="170" fontId="7" fillId="13" borderId="5" xfId="1" applyNumberFormat="1" applyFont="1" applyFill="1" applyBorder="1" applyAlignment="1">
      <alignment horizontal="center" vertical="center"/>
    </xf>
    <xf numFmtId="3" fontId="7" fillId="13" borderId="7" xfId="0" applyNumberFormat="1" applyFont="1" applyFill="1" applyBorder="1" applyAlignment="1">
      <alignment horizontal="center" vertical="center"/>
    </xf>
    <xf numFmtId="3" fontId="7" fillId="13" borderId="8" xfId="0" applyNumberFormat="1" applyFont="1" applyFill="1" applyBorder="1" applyAlignment="1">
      <alignment horizontal="center" vertical="center"/>
    </xf>
    <xf numFmtId="10" fontId="7" fillId="5" borderId="5" xfId="3" applyNumberFormat="1" applyFont="1" applyFill="1" applyBorder="1" applyAlignment="1">
      <alignment horizontal="center" vertical="center"/>
    </xf>
    <xf numFmtId="10" fontId="7" fillId="5" borderId="7" xfId="3" applyNumberFormat="1" applyFont="1" applyFill="1" applyBorder="1" applyAlignment="1">
      <alignment horizontal="center" vertical="center"/>
    </xf>
    <xf numFmtId="164" fontId="7" fillId="5" borderId="8" xfId="2" applyNumberFormat="1" applyFont="1" applyFill="1" applyBorder="1" applyAlignment="1">
      <alignment horizontal="center" vertical="center"/>
    </xf>
    <xf numFmtId="164" fontId="7" fillId="5" borderId="5" xfId="2" applyNumberFormat="1" applyFont="1" applyFill="1" applyBorder="1" applyAlignment="1">
      <alignment horizontal="center" vertical="center"/>
    </xf>
    <xf numFmtId="164" fontId="7" fillId="6" borderId="8" xfId="2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71" fontId="7" fillId="6" borderId="8" xfId="0" applyNumberFormat="1" applyFont="1" applyFill="1" applyBorder="1" applyAlignment="1">
      <alignment horizontal="center" vertical="center"/>
    </xf>
    <xf numFmtId="10" fontId="7" fillId="6" borderId="5" xfId="3" applyNumberFormat="1" applyFont="1" applyFill="1" applyBorder="1" applyAlignment="1">
      <alignment horizontal="center" vertical="center"/>
    </xf>
    <xf numFmtId="170" fontId="7" fillId="6" borderId="7" xfId="1" applyNumberFormat="1" applyFont="1" applyFill="1" applyBorder="1" applyAlignment="1">
      <alignment horizontal="center" vertical="center"/>
    </xf>
    <xf numFmtId="170" fontId="7" fillId="6" borderId="8" xfId="1" applyNumberFormat="1" applyFont="1" applyFill="1" applyBorder="1" applyAlignment="1">
      <alignment horizontal="center" vertical="center"/>
    </xf>
    <xf numFmtId="2" fontId="7" fillId="6" borderId="8" xfId="0" applyNumberFormat="1" applyFont="1" applyFill="1" applyBorder="1" applyAlignment="1">
      <alignment horizontal="center" vertical="center"/>
    </xf>
    <xf numFmtId="2" fontId="7" fillId="5" borderId="7" xfId="0" applyNumberFormat="1" applyFont="1" applyFill="1" applyBorder="1" applyAlignment="1">
      <alignment horizontal="center" vertical="center"/>
    </xf>
    <xf numFmtId="2" fontId="7" fillId="5" borderId="8" xfId="0" applyNumberFormat="1" applyFont="1" applyFill="1" applyBorder="1" applyAlignment="1">
      <alignment horizontal="center" vertical="center"/>
    </xf>
    <xf numFmtId="0" fontId="9" fillId="8" borderId="0" xfId="4" applyFill="1" applyAlignment="1">
      <alignment horizontal="center" vertical="center"/>
    </xf>
    <xf numFmtId="0" fontId="0" fillId="8" borderId="13" xfId="0" applyFill="1" applyBorder="1" applyAlignment="1">
      <alignment horizontal="left" vertical="center"/>
    </xf>
    <xf numFmtId="0" fontId="0" fillId="8" borderId="14" xfId="0" applyFill="1" applyBorder="1"/>
    <xf numFmtId="0" fontId="0" fillId="8" borderId="0" xfId="0" applyFill="1" applyAlignment="1">
      <alignment horizontal="center" vertical="center"/>
    </xf>
    <xf numFmtId="2" fontId="0" fillId="8" borderId="0" xfId="1" applyNumberFormat="1" applyFont="1" applyFill="1" applyAlignment="1">
      <alignment horizontal="center" vertical="center"/>
    </xf>
    <xf numFmtId="10" fontId="0" fillId="8" borderId="0" xfId="3" applyNumberFormat="1" applyFont="1" applyFill="1" applyAlignment="1">
      <alignment horizontal="center" vertical="center"/>
    </xf>
    <xf numFmtId="170" fontId="0" fillId="8" borderId="0" xfId="1" applyNumberFormat="1" applyFont="1" applyFill="1" applyAlignment="1">
      <alignment horizontal="center" vertical="center"/>
    </xf>
    <xf numFmtId="164" fontId="0" fillId="8" borderId="0" xfId="2" applyNumberFormat="1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0" xfId="2" applyNumberFormat="1" applyFont="1" applyFill="1" applyAlignment="1">
      <alignment horizontal="center" vertical="center"/>
    </xf>
    <xf numFmtId="168" fontId="0" fillId="16" borderId="0" xfId="3" applyNumberFormat="1" applyFont="1" applyFill="1" applyAlignment="1">
      <alignment horizontal="center" vertical="center"/>
    </xf>
    <xf numFmtId="167" fontId="0" fillId="8" borderId="0" xfId="0" applyNumberFormat="1" applyFill="1" applyAlignment="1">
      <alignment horizontal="center" vertical="center"/>
    </xf>
    <xf numFmtId="167" fontId="0" fillId="8" borderId="0" xfId="2" applyNumberFormat="1" applyFont="1" applyFill="1" applyAlignment="1">
      <alignment vertical="center"/>
    </xf>
    <xf numFmtId="165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8" borderId="10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9" fontId="0" fillId="8" borderId="0" xfId="3" applyFont="1" applyFill="1" applyAlignment="1">
      <alignment horizontal="center" vertical="center"/>
    </xf>
    <xf numFmtId="0" fontId="0" fillId="8" borderId="9" xfId="0" applyFill="1" applyBorder="1"/>
    <xf numFmtId="172" fontId="0" fillId="8" borderId="0" xfId="2" applyNumberFormat="1" applyFont="1" applyFill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0" fontId="0" fillId="8" borderId="3" xfId="0" applyNumberFormat="1" applyFill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2" fontId="0" fillId="8" borderId="0" xfId="2" applyNumberFormat="1" applyFont="1" applyFill="1" applyAlignment="1">
      <alignment vertical="center"/>
    </xf>
    <xf numFmtId="0" fontId="0" fillId="8" borderId="15" xfId="0" applyFill="1" applyBorder="1" applyAlignment="1">
      <alignment horizontal="center" vertical="center"/>
    </xf>
    <xf numFmtId="9" fontId="0" fillId="8" borderId="6" xfId="3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0" fillId="15" borderId="10" xfId="0" applyFill="1" applyBorder="1" applyAlignment="1">
      <alignment horizontal="left" vertical="center"/>
    </xf>
    <xf numFmtId="0" fontId="0" fillId="15" borderId="9" xfId="0" applyFill="1" applyBorder="1"/>
    <xf numFmtId="0" fontId="0" fillId="15" borderId="0" xfId="0" applyFill="1" applyAlignment="1">
      <alignment horizontal="center" vertical="center"/>
    </xf>
    <xf numFmtId="2" fontId="0" fillId="15" borderId="0" xfId="1" applyNumberFormat="1" applyFont="1" applyFill="1" applyAlignment="1">
      <alignment horizontal="center" vertical="center"/>
    </xf>
    <xf numFmtId="9" fontId="0" fillId="15" borderId="0" xfId="3" applyFont="1" applyFill="1" applyAlignment="1">
      <alignment horizontal="center" vertical="center"/>
    </xf>
    <xf numFmtId="170" fontId="0" fillId="15" borderId="0" xfId="1" applyNumberFormat="1" applyFont="1" applyFill="1" applyAlignment="1">
      <alignment horizontal="center" vertical="center"/>
    </xf>
    <xf numFmtId="10" fontId="0" fillId="15" borderId="0" xfId="3" applyNumberFormat="1" applyFont="1" applyFill="1" applyAlignment="1">
      <alignment horizontal="center" vertical="center"/>
    </xf>
    <xf numFmtId="164" fontId="0" fillId="15" borderId="0" xfId="2" applyNumberFormat="1" applyFont="1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171" fontId="0" fillId="15" borderId="0" xfId="2" applyNumberFormat="1" applyFont="1" applyFill="1" applyAlignment="1">
      <alignment horizontal="center" vertical="center"/>
    </xf>
    <xf numFmtId="2" fontId="0" fillId="15" borderId="0" xfId="2" applyNumberFormat="1" applyFont="1" applyFill="1" applyAlignment="1">
      <alignment horizontal="center" vertical="center"/>
    </xf>
    <xf numFmtId="165" fontId="0" fillId="15" borderId="0" xfId="0" applyNumberFormat="1" applyFill="1" applyAlignment="1">
      <alignment horizontal="center" vertical="center"/>
    </xf>
    <xf numFmtId="0" fontId="0" fillId="15" borderId="10" xfId="0" applyFill="1" applyBorder="1"/>
    <xf numFmtId="0" fontId="4" fillId="9" borderId="0" xfId="0" applyFont="1" applyFill="1" applyAlignment="1">
      <alignment horizontal="center" vertical="center"/>
    </xf>
    <xf numFmtId="0" fontId="0" fillId="9" borderId="10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2" fontId="0" fillId="9" borderId="0" xfId="1" applyNumberFormat="1" applyFont="1" applyFill="1" applyAlignment="1">
      <alignment horizontal="center" vertical="center"/>
    </xf>
    <xf numFmtId="9" fontId="0" fillId="9" borderId="0" xfId="3" applyFont="1" applyFill="1" applyAlignment="1">
      <alignment horizontal="center" vertical="center"/>
    </xf>
    <xf numFmtId="170" fontId="0" fillId="9" borderId="0" xfId="1" applyNumberFormat="1" applyFont="1" applyFill="1" applyAlignment="1">
      <alignment horizontal="center" vertical="center"/>
    </xf>
    <xf numFmtId="10" fontId="0" fillId="9" borderId="0" xfId="3" applyNumberFormat="1" applyFont="1" applyFill="1" applyAlignment="1">
      <alignment horizontal="center" vertical="center"/>
    </xf>
    <xf numFmtId="164" fontId="0" fillId="9" borderId="0" xfId="2" applyNumberFormat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71" fontId="0" fillId="9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170" fontId="0" fillId="9" borderId="0" xfId="1" applyNumberFormat="1" applyFont="1" applyFill="1"/>
    <xf numFmtId="164" fontId="0" fillId="9" borderId="0" xfId="2" applyNumberFormat="1" applyFont="1" applyFill="1"/>
    <xf numFmtId="171" fontId="0" fillId="9" borderId="0" xfId="0" applyNumberFormat="1" applyFill="1"/>
    <xf numFmtId="10" fontId="0" fillId="9" borderId="0" xfId="3" applyNumberFormat="1" applyFont="1" applyFill="1"/>
    <xf numFmtId="2" fontId="0" fillId="9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3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17" borderId="1" xfId="0" applyFont="1" applyFill="1" applyBorder="1" applyAlignment="1">
      <alignment horizontal="center"/>
    </xf>
    <xf numFmtId="168" fontId="6" fillId="0" borderId="0" xfId="3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3" fontId="0" fillId="0" borderId="0" xfId="0" applyNumberFormat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0" fontId="0" fillId="0" borderId="0" xfId="0" applyAlignment="1"/>
    <xf numFmtId="0" fontId="3" fillId="13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7" fillId="11" borderId="1" xfId="0" applyNumberFormat="1" applyFont="1" applyFill="1" applyBorder="1" applyAlignment="1">
      <alignment horizontal="center" vertical="center"/>
    </xf>
    <xf numFmtId="10" fontId="7" fillId="11" borderId="1" xfId="3" applyNumberFormat="1" applyFont="1" applyFill="1" applyBorder="1" applyAlignment="1">
      <alignment horizontal="center" vertical="center"/>
    </xf>
    <xf numFmtId="2" fontId="7" fillId="5" borderId="11" xfId="0" applyNumberFormat="1" applyFont="1" applyFill="1" applyBorder="1" applyAlignment="1">
      <alignment horizontal="center" vertical="center"/>
    </xf>
    <xf numFmtId="2" fontId="7" fillId="5" borderId="12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11" borderId="1" xfId="0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ktMixPP/2023%20Planning/G9%20Mid%20Year%20MMX/Data_review_and_exploration/G9_Data_Review_and_Exploration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Trend_charts"/>
      <sheetName val="Sales"/>
      <sheetName val="Details"/>
      <sheetName val="MMF Attended"/>
      <sheetName val="mcm"/>
      <sheetName val="Adol_MCM_Summary"/>
      <sheetName val="queries"/>
      <sheetName val="Adt_MCM_Summary"/>
      <sheetName val="spends 2022_Q3"/>
      <sheetName val="MCM Trends"/>
      <sheetName val="MCM_eng_rate_channels"/>
      <sheetName val="correlation"/>
      <sheetName val="OVERLAP_12months"/>
      <sheetName val="OVERLAP_24months"/>
      <sheetName val="mcm_eng_rate"/>
      <sheetName val="mcm_spends_chart"/>
      <sheetName val="Spends and eng trends"/>
      <sheetName val="adol_adt_cols"/>
      <sheetName val="PIVOTS"/>
      <sheetName val="spends 2021Q3"/>
      <sheetName val="spends 2021Q4"/>
      <sheetName val="spends 2022_Q1"/>
      <sheetName val="spends 2022_Q2"/>
      <sheetName val="dox_spends_upd_2022Q1"/>
      <sheetName val="medscape_spends_upd_2022Q1Q2"/>
      <sheetName val="spends 2022_Q3_7"/>
      <sheetName val="adoles_data"/>
      <sheetName val="adult_data"/>
      <sheetName val="mcm_spends"/>
      <sheetName val="g9_zip_data"/>
      <sheetName val="trend_data"/>
      <sheetName val="trend key"/>
      <sheetName val="adol_data"/>
      <sheetName val="adt_data"/>
      <sheetName val="Sheet6"/>
    </sheetNames>
    <sheetDataSet>
      <sheetData sheetId="0"/>
      <sheetData sheetId="1"/>
      <sheetData sheetId="2"/>
      <sheetData sheetId="3">
        <row r="33">
          <cell r="C33">
            <v>620248</v>
          </cell>
          <cell r="D33">
            <v>585670</v>
          </cell>
        </row>
        <row r="34">
          <cell r="C34">
            <v>507002</v>
          </cell>
          <cell r="D34">
            <v>484500</v>
          </cell>
        </row>
        <row r="35">
          <cell r="C35">
            <v>411699</v>
          </cell>
          <cell r="D35">
            <v>337460</v>
          </cell>
        </row>
        <row r="36">
          <cell r="C36">
            <v>351743</v>
          </cell>
          <cell r="D36">
            <v>371600</v>
          </cell>
        </row>
        <row r="37">
          <cell r="C37">
            <v>343332</v>
          </cell>
          <cell r="D37">
            <v>216190</v>
          </cell>
        </row>
        <row r="38">
          <cell r="C38">
            <v>260384</v>
          </cell>
          <cell r="D38">
            <v>282790</v>
          </cell>
        </row>
        <row r="39">
          <cell r="C39">
            <v>268336</v>
          </cell>
          <cell r="D39">
            <v>194260</v>
          </cell>
        </row>
        <row r="40">
          <cell r="C40">
            <v>397230</v>
          </cell>
          <cell r="D40">
            <v>321800</v>
          </cell>
        </row>
        <row r="41">
          <cell r="C41">
            <v>311702</v>
          </cell>
          <cell r="D41">
            <v>296610</v>
          </cell>
        </row>
        <row r="42">
          <cell r="C42">
            <v>318797</v>
          </cell>
          <cell r="D42">
            <v>335400</v>
          </cell>
        </row>
        <row r="43">
          <cell r="C43">
            <v>472083</v>
          </cell>
          <cell r="D43">
            <v>315810</v>
          </cell>
        </row>
        <row r="44">
          <cell r="C44">
            <v>448509</v>
          </cell>
          <cell r="D44">
            <v>354990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hukla, Hrithik" id="{7C8EA222-E8D0-4FFD-8BE3-A5C5F4BCB7EC}" userId="S::shuklahr@merck.com::5d3b1ded-ffc0-4ac0-801e-014b8c3161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3-05-18T13:25:17.39" personId="{7C8EA222-E8D0-4FFD-8BE3-A5C5F4BCB7EC}" id="{31478F8E-7447-48E2-A67A-542BB72842C3}">
    <text>p- value (12%)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3-05-18T13:25:17.39" personId="{7C8EA222-E8D0-4FFD-8BE3-A5C5F4BCB7EC}" id="{BABFA99B-49CE-4CC6-B83F-51624926D6D0}">
    <text>p- value (12%)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7993-FAE8-44A3-B83E-B3511DD30937}">
  <sheetPr>
    <tabColor rgb="FF92D050"/>
  </sheetPr>
  <dimension ref="A1:AJ30"/>
  <sheetViews>
    <sheetView zoomScale="90" zoomScaleNormal="90" workbookViewId="0">
      <pane xSplit="3" ySplit="1" topLeftCell="L2" activePane="bottomRight" state="frozen"/>
      <selection activeCell="E2" sqref="E2"/>
      <selection pane="topRight" activeCell="E2" sqref="E2"/>
      <selection pane="bottomLeft" activeCell="E2" sqref="E2"/>
      <selection pane="bottomRight" activeCell="L7" sqref="L7"/>
    </sheetView>
  </sheetViews>
  <sheetFormatPr defaultColWidth="8.7109375" defaultRowHeight="15" x14ac:dyDescent="0.25"/>
  <cols>
    <col min="1" max="1" width="9.140625" style="52" customWidth="1"/>
    <col min="2" max="2" width="24.85546875" style="52" bestFit="1" customWidth="1"/>
    <col min="3" max="3" width="31.42578125" style="52" bestFit="1" customWidth="1"/>
    <col min="4" max="4" width="3.7109375" style="52" bestFit="1" customWidth="1"/>
    <col min="5" max="5" width="9.28515625" style="52" bestFit="1" customWidth="1"/>
    <col min="6" max="6" width="7.42578125" style="52" bestFit="1" customWidth="1"/>
    <col min="7" max="7" width="7" style="52" bestFit="1" customWidth="1"/>
    <col min="8" max="8" width="13.85546875" style="52" bestFit="1" customWidth="1"/>
    <col min="9" max="9" width="16.85546875" style="52" bestFit="1" customWidth="1"/>
    <col min="10" max="10" width="17.140625" style="132" bestFit="1" customWidth="1"/>
    <col min="11" max="11" width="18.140625" style="132" bestFit="1" customWidth="1"/>
    <col min="12" max="12" width="18" style="52" bestFit="1" customWidth="1"/>
    <col min="13" max="13" width="18.42578125" style="52" bestFit="1" customWidth="1"/>
    <col min="14" max="15" width="17.28515625" style="52" bestFit="1" customWidth="1"/>
    <col min="16" max="16" width="11.42578125" style="52" bestFit="1" customWidth="1"/>
    <col min="17" max="17" width="21.85546875" style="133" bestFit="1" customWidth="1"/>
    <col min="18" max="18" width="19" style="133" bestFit="1" customWidth="1"/>
    <col min="19" max="19" width="21.28515625" style="133" bestFit="1" customWidth="1"/>
    <col min="20" max="20" width="13.85546875" style="52" bestFit="1" customWidth="1"/>
    <col min="21" max="21" width="16.42578125" style="134" bestFit="1" customWidth="1"/>
    <col min="22" max="22" width="20.42578125" style="134" bestFit="1" customWidth="1"/>
    <col min="23" max="23" width="28.5703125" style="135" bestFit="1" customWidth="1"/>
    <col min="24" max="24" width="21.85546875" style="132" bestFit="1" customWidth="1"/>
    <col min="25" max="25" width="28.85546875" style="132" bestFit="1" customWidth="1"/>
    <col min="26" max="26" width="26.140625" style="132" bestFit="1" customWidth="1"/>
    <col min="27" max="27" width="18.42578125" style="52" bestFit="1" customWidth="1"/>
    <col min="28" max="28" width="19.7109375" style="136" bestFit="1" customWidth="1"/>
    <col min="29" max="29" width="21.85546875" style="52" bestFit="1" customWidth="1"/>
    <col min="30" max="30" width="18.85546875" style="52" bestFit="1" customWidth="1"/>
    <col min="31" max="31" width="15.42578125" style="52" bestFit="1" customWidth="1"/>
    <col min="32" max="32" width="13.42578125" style="52" bestFit="1" customWidth="1"/>
    <col min="33" max="33" width="12" style="52" bestFit="1" customWidth="1"/>
    <col min="34" max="34" width="8.7109375" style="52"/>
    <col min="35" max="35" width="8.42578125" style="121" bestFit="1" customWidth="1"/>
    <col min="36" max="36" width="10.7109375" style="121" customWidth="1"/>
    <col min="37" max="16384" width="8.7109375" style="52"/>
  </cols>
  <sheetData>
    <row r="1" spans="1:36" customFormat="1" ht="15.75" thickBot="1" x14ac:dyDescent="0.3">
      <c r="A1" s="53"/>
      <c r="B1" s="54" t="s">
        <v>23</v>
      </c>
      <c r="C1" s="55" t="s">
        <v>22</v>
      </c>
      <c r="D1" s="56" t="s">
        <v>24</v>
      </c>
      <c r="E1" s="57" t="s">
        <v>25</v>
      </c>
      <c r="F1" s="58" t="s">
        <v>26</v>
      </c>
      <c r="G1" s="58" t="s">
        <v>27</v>
      </c>
      <c r="H1" s="58" t="s">
        <v>28</v>
      </c>
      <c r="I1" s="59" t="s">
        <v>29</v>
      </c>
      <c r="J1" s="60" t="s">
        <v>97</v>
      </c>
      <c r="K1" s="60" t="s">
        <v>98</v>
      </c>
      <c r="L1" s="61" t="s">
        <v>99</v>
      </c>
      <c r="M1" s="62" t="s">
        <v>100</v>
      </c>
      <c r="N1" s="63" t="s">
        <v>34</v>
      </c>
      <c r="O1" s="64" t="s">
        <v>35</v>
      </c>
      <c r="P1" s="64" t="s">
        <v>36</v>
      </c>
      <c r="Q1" s="65" t="s">
        <v>37</v>
      </c>
      <c r="R1" s="66" t="s">
        <v>38</v>
      </c>
      <c r="S1" s="67" t="s">
        <v>39</v>
      </c>
      <c r="T1" s="68" t="s">
        <v>40</v>
      </c>
      <c r="U1" s="69" t="s">
        <v>41</v>
      </c>
      <c r="V1" s="68" t="s">
        <v>101</v>
      </c>
      <c r="W1" s="70" t="s">
        <v>42</v>
      </c>
      <c r="X1" s="71" t="s">
        <v>43</v>
      </c>
      <c r="Y1" s="72" t="s">
        <v>44</v>
      </c>
      <c r="Z1" s="68" t="s">
        <v>102</v>
      </c>
      <c r="AA1" s="68" t="s">
        <v>45</v>
      </c>
      <c r="AB1" s="73" t="s">
        <v>46</v>
      </c>
      <c r="AC1" s="68" t="s">
        <v>47</v>
      </c>
      <c r="AD1" s="74" t="s">
        <v>48</v>
      </c>
      <c r="AE1" s="75" t="s">
        <v>49</v>
      </c>
      <c r="AF1" s="68" t="s">
        <v>50</v>
      </c>
      <c r="AG1" s="75" t="s">
        <v>51</v>
      </c>
      <c r="AI1" s="171" t="s">
        <v>52</v>
      </c>
      <c r="AJ1" s="172"/>
    </row>
    <row r="2" spans="1:36" s="90" customFormat="1" ht="15.75" thickBot="1" x14ac:dyDescent="0.3">
      <c r="A2" s="76" t="s">
        <v>103</v>
      </c>
      <c r="B2" s="77" t="s">
        <v>53</v>
      </c>
      <c r="C2" s="78" t="s">
        <v>104</v>
      </c>
      <c r="D2" s="79" t="s">
        <v>105</v>
      </c>
      <c r="E2" s="80">
        <v>5.7627686323915801E-2</v>
      </c>
      <c r="F2" s="80">
        <v>3.4990079358653343E-2</v>
      </c>
      <c r="G2" s="80">
        <v>1.6469721526843004</v>
      </c>
      <c r="H2" s="81">
        <v>9.9626111805444867E-2</v>
      </c>
      <c r="I2" s="80">
        <v>2.6311151421144858</v>
      </c>
      <c r="J2" s="82">
        <v>3017173.2916691261</v>
      </c>
      <c r="K2" s="82">
        <v>9452473</v>
      </c>
      <c r="L2" s="82">
        <v>1726163.2950252295</v>
      </c>
      <c r="M2" s="82">
        <v>4626125</v>
      </c>
      <c r="N2" s="81">
        <v>1.8394415518267541E-2</v>
      </c>
      <c r="O2" s="81">
        <v>2.1502833777636975E-2</v>
      </c>
      <c r="P2" s="82">
        <v>99474.796909570854</v>
      </c>
      <c r="Q2" s="83">
        <v>18100406.85259039</v>
      </c>
      <c r="R2" s="83">
        <v>3635999.0700000003</v>
      </c>
      <c r="S2" s="83">
        <v>3363922</v>
      </c>
      <c r="T2" s="84">
        <v>4.9781109687111078</v>
      </c>
      <c r="U2" s="85">
        <v>4.8681830684736767</v>
      </c>
      <c r="V2" s="86">
        <v>1.9E-2</v>
      </c>
      <c r="W2" s="81">
        <v>1.9099999999999999E-2</v>
      </c>
      <c r="X2" s="82">
        <v>90073.651799999992</v>
      </c>
      <c r="Y2" s="82">
        <v>444030219</v>
      </c>
      <c r="Z2" s="82">
        <v>429499860</v>
      </c>
      <c r="AA2" s="87">
        <v>2.3160612184965754E-4</v>
      </c>
      <c r="AB2" s="88">
        <v>2.0285477867442169E-4</v>
      </c>
      <c r="AC2" s="89"/>
      <c r="AD2" s="79"/>
      <c r="AE2" s="79"/>
      <c r="AF2" s="79"/>
      <c r="AG2" s="79"/>
      <c r="AI2" s="173" t="s">
        <v>106</v>
      </c>
      <c r="AJ2" s="174"/>
    </row>
    <row r="3" spans="1:36" s="90" customFormat="1" x14ac:dyDescent="0.25">
      <c r="A3" s="76" t="s">
        <v>107</v>
      </c>
      <c r="B3" s="91" t="s">
        <v>57</v>
      </c>
      <c r="C3" s="92" t="s">
        <v>57</v>
      </c>
      <c r="D3" s="79" t="s">
        <v>105</v>
      </c>
      <c r="E3" s="80">
        <v>4.14516118602698E-4</v>
      </c>
      <c r="F3" s="80">
        <v>7.5013200010116049E-5</v>
      </c>
      <c r="G3" s="80">
        <v>5.5259090206363419</v>
      </c>
      <c r="H3" s="93">
        <v>3.4426135369955172E-8</v>
      </c>
      <c r="I3" s="80">
        <v>1.0023063373246039</v>
      </c>
      <c r="J3" s="82">
        <v>215670409</v>
      </c>
      <c r="K3" s="82">
        <v>9452473</v>
      </c>
      <c r="L3" s="82">
        <v>81505389</v>
      </c>
      <c r="M3" s="82">
        <v>4626125</v>
      </c>
      <c r="N3" s="81">
        <v>9.4577218931105531E-3</v>
      </c>
      <c r="O3" s="81">
        <v>7.3031527452204672E-3</v>
      </c>
      <c r="P3" s="82">
        <v>33785.297493483034</v>
      </c>
      <c r="Q3" s="83">
        <v>6147563.4961463064</v>
      </c>
      <c r="R3" s="83">
        <v>2816930.0199999996</v>
      </c>
      <c r="S3" s="83">
        <v>3987750</v>
      </c>
      <c r="T3" s="84">
        <v>2.1823628746539852</v>
      </c>
      <c r="U3" s="85">
        <v>2.2790685757212716</v>
      </c>
      <c r="V3" s="86">
        <v>6.0000000000000001E-3</v>
      </c>
      <c r="W3" s="81">
        <v>1.06E-2</v>
      </c>
      <c r="X3" s="82">
        <v>49988.518799999998</v>
      </c>
      <c r="Y3" s="82">
        <v>196898252</v>
      </c>
      <c r="Z3" s="82">
        <v>81965283</v>
      </c>
      <c r="AA3" s="87">
        <v>4.1219033543119757E-4</v>
      </c>
      <c r="AB3" s="88">
        <v>2.5387995216940776E-4</v>
      </c>
      <c r="AC3" s="89"/>
      <c r="AD3" s="79"/>
      <c r="AE3" s="79"/>
      <c r="AF3" s="79"/>
      <c r="AG3" s="79"/>
      <c r="AI3" s="175" t="s">
        <v>108</v>
      </c>
      <c r="AJ3" s="176"/>
    </row>
    <row r="4" spans="1:36" s="90" customFormat="1" ht="15.75" thickBot="1" x14ac:dyDescent="0.3">
      <c r="A4" s="76" t="s">
        <v>109</v>
      </c>
      <c r="B4" s="91" t="s">
        <v>58</v>
      </c>
      <c r="C4" s="94" t="s">
        <v>58</v>
      </c>
      <c r="D4" s="79" t="s">
        <v>105</v>
      </c>
      <c r="E4" s="80">
        <v>0.99840045649202203</v>
      </c>
      <c r="F4" s="80">
        <v>0.13527321229623793</v>
      </c>
      <c r="G4" s="80">
        <v>7.3806220725031784</v>
      </c>
      <c r="H4" s="93">
        <v>1.833183345017349E-13</v>
      </c>
      <c r="I4" s="80">
        <v>1.709559488509085</v>
      </c>
      <c r="J4" s="82">
        <v>165305</v>
      </c>
      <c r="K4" s="82">
        <v>9452473</v>
      </c>
      <c r="L4" s="82">
        <v>11064</v>
      </c>
      <c r="M4" s="82">
        <v>4626125</v>
      </c>
      <c r="N4" s="81">
        <v>1.7460043256448728E-2</v>
      </c>
      <c r="O4" s="81">
        <v>2.3878089439061268E-3</v>
      </c>
      <c r="P4" s="82">
        <v>11046.302650627731</v>
      </c>
      <c r="Q4" s="83">
        <v>2009982.2106193444</v>
      </c>
      <c r="R4" s="83">
        <v>42475.66</v>
      </c>
      <c r="S4" s="83">
        <v>376728</v>
      </c>
      <c r="T4" s="84">
        <v>47.320799973899035</v>
      </c>
      <c r="U4" s="85">
        <v>0.68276744631173514</v>
      </c>
      <c r="V4" s="86">
        <v>1E-3</v>
      </c>
      <c r="W4" s="81">
        <v>2.9999999999999997E-4</v>
      </c>
      <c r="X4" s="82">
        <v>1414.7693999999999</v>
      </c>
      <c r="Y4" s="82">
        <v>87089</v>
      </c>
      <c r="Z4" s="82">
        <v>11064</v>
      </c>
      <c r="AA4" s="84">
        <v>0.99840045649202191</v>
      </c>
      <c r="AB4" s="95">
        <v>1.624509869214252E-2</v>
      </c>
      <c r="AC4" s="89"/>
      <c r="AD4" s="79"/>
      <c r="AE4" s="79"/>
      <c r="AF4" s="79"/>
      <c r="AG4" s="79"/>
      <c r="AI4" s="177" t="s">
        <v>110</v>
      </c>
      <c r="AJ4" s="178"/>
    </row>
    <row r="5" spans="1:36" s="90" customFormat="1" x14ac:dyDescent="0.25">
      <c r="A5" s="76" t="s">
        <v>109</v>
      </c>
      <c r="B5" s="91" t="s">
        <v>61</v>
      </c>
      <c r="C5" s="94" t="s">
        <v>111</v>
      </c>
      <c r="D5" s="79" t="s">
        <v>105</v>
      </c>
      <c r="E5" s="80">
        <v>9.6670464206169231E-4</v>
      </c>
      <c r="F5" s="80">
        <v>4.1703944207093543E-4</v>
      </c>
      <c r="G5" s="80">
        <v>2.3180173013401997</v>
      </c>
      <c r="H5" s="93">
        <v>2.0488217089052432E-2</v>
      </c>
      <c r="I5" s="80">
        <v>1.4799495780427314</v>
      </c>
      <c r="J5" s="82">
        <v>59005155.78465616</v>
      </c>
      <c r="K5" s="82">
        <v>9452473</v>
      </c>
      <c r="L5" s="82">
        <v>31692035.489551183</v>
      </c>
      <c r="M5" s="82">
        <v>4626125</v>
      </c>
      <c r="N5" s="81">
        <v>6.0344587075361576E-3</v>
      </c>
      <c r="O5" s="81">
        <v>6.6225702556962952E-3</v>
      </c>
      <c r="P5" s="82">
        <v>30636.837824133025</v>
      </c>
      <c r="Q5" s="83">
        <v>5574670.6353947176</v>
      </c>
      <c r="R5" s="83">
        <v>2507169.3199999998</v>
      </c>
      <c r="S5" s="83">
        <v>2105169</v>
      </c>
      <c r="T5" s="84">
        <v>2.2234918842237259</v>
      </c>
      <c r="U5" s="85">
        <v>2.7695001821644185</v>
      </c>
      <c r="V5" s="86">
        <v>7.0000000000000001E-3</v>
      </c>
      <c r="W5" s="81">
        <v>6.7999999999999996E-3</v>
      </c>
      <c r="X5" s="82">
        <v>32068.106399999993</v>
      </c>
      <c r="Y5" s="82">
        <v>309639512</v>
      </c>
      <c r="Z5" s="82">
        <v>352682752</v>
      </c>
      <c r="AA5" s="87">
        <v>8.6867978800769433E-5</v>
      </c>
      <c r="AB5" s="88">
        <v>1.0356593767012524E-4</v>
      </c>
      <c r="AC5" s="89"/>
      <c r="AD5" s="79"/>
      <c r="AE5" s="79"/>
      <c r="AF5" s="79"/>
      <c r="AG5" s="79"/>
      <c r="AI5" s="96"/>
      <c r="AJ5" s="97"/>
    </row>
    <row r="6" spans="1:36" s="90" customFormat="1" ht="15.75" thickBot="1" x14ac:dyDescent="0.3">
      <c r="A6" s="98" t="s">
        <v>103</v>
      </c>
      <c r="B6" s="91" t="s">
        <v>63</v>
      </c>
      <c r="C6" s="92" t="s">
        <v>112</v>
      </c>
      <c r="D6" s="79" t="s">
        <v>105</v>
      </c>
      <c r="E6" s="80">
        <v>2.15653281674452E-4</v>
      </c>
      <c r="F6" s="80">
        <v>4.2643906349976941E-5</v>
      </c>
      <c r="G6" s="80">
        <v>5.0570714583367149</v>
      </c>
      <c r="H6" s="93">
        <v>4.4083171332895666E-7</v>
      </c>
      <c r="I6" s="80">
        <v>1.3602091134568091</v>
      </c>
      <c r="J6" s="82">
        <v>613255650.25936508</v>
      </c>
      <c r="K6" s="82">
        <v>9452473</v>
      </c>
      <c r="L6" s="82">
        <v>323068192.10311508</v>
      </c>
      <c r="M6" s="82">
        <v>4626125</v>
      </c>
      <c r="N6" s="81">
        <v>1.3991110419869179E-2</v>
      </c>
      <c r="O6" s="81">
        <v>1.5060275248003253E-2</v>
      </c>
      <c r="P6" s="82">
        <v>69670.715831669047</v>
      </c>
      <c r="Q6" s="83">
        <v>12677264.407092122</v>
      </c>
      <c r="R6" s="83">
        <v>12324706.119999999</v>
      </c>
      <c r="S6" s="83">
        <v>12438170</v>
      </c>
      <c r="T6" s="84">
        <v>1.0286058169387104</v>
      </c>
      <c r="U6" s="85">
        <v>1.3303939834993568</v>
      </c>
      <c r="V6" s="86">
        <v>1.4999999999999999E-2</v>
      </c>
      <c r="W6" s="81">
        <v>1.9300000000000001E-2</v>
      </c>
      <c r="X6" s="82">
        <v>91016.83140000001</v>
      </c>
      <c r="Y6" s="82">
        <v>227016694</v>
      </c>
      <c r="Z6" s="82">
        <v>154140648</v>
      </c>
      <c r="AA6" s="87">
        <v>4.5199443972539319E-4</v>
      </c>
      <c r="AB6" s="88">
        <v>4.0092571958606711E-4</v>
      </c>
      <c r="AC6" s="89"/>
      <c r="AD6" s="79"/>
      <c r="AE6" s="79"/>
      <c r="AF6" s="79"/>
      <c r="AG6" s="79"/>
      <c r="AI6" s="99"/>
      <c r="AJ6" s="100"/>
    </row>
    <row r="7" spans="1:36" s="90" customFormat="1" ht="15.75" thickBot="1" x14ac:dyDescent="0.3">
      <c r="A7" s="98" t="s">
        <v>113</v>
      </c>
      <c r="B7" s="91" t="s">
        <v>64</v>
      </c>
      <c r="C7" s="94" t="s">
        <v>114</v>
      </c>
      <c r="D7" s="79" t="s">
        <v>105</v>
      </c>
      <c r="E7" s="80">
        <v>4.9357966179685198</v>
      </c>
      <c r="F7" s="80">
        <v>2.101987176435625</v>
      </c>
      <c r="G7" s="80">
        <v>2.3481573404925471</v>
      </c>
      <c r="H7" s="93">
        <v>1.8904994830583895E-2</v>
      </c>
      <c r="I7" s="80">
        <v>1.7681851078708613</v>
      </c>
      <c r="J7" s="82">
        <v>53768.953148829067</v>
      </c>
      <c r="K7" s="82">
        <v>9452473</v>
      </c>
      <c r="L7" s="82">
        <v>33271.615140126756</v>
      </c>
      <c r="M7" s="82">
        <v>4626125</v>
      </c>
      <c r="N7" s="81">
        <v>2.8076527391688748E-2</v>
      </c>
      <c r="O7" s="81">
        <v>3.5498808502361659E-2</v>
      </c>
      <c r="P7" s="82">
        <v>164221.92548298783</v>
      </c>
      <c r="Q7" s="83">
        <v>29881776.668114685</v>
      </c>
      <c r="R7" s="83">
        <v>23409567.52</v>
      </c>
      <c r="S7" s="83">
        <v>26202953</v>
      </c>
      <c r="T7" s="84">
        <v>1.2764770917952732</v>
      </c>
      <c r="U7" s="85">
        <v>1.1714189363320691</v>
      </c>
      <c r="V7" s="86">
        <v>0.02</v>
      </c>
      <c r="W7" s="81">
        <v>3.5799999999999998E-2</v>
      </c>
      <c r="X7" s="82">
        <v>168829.14840000001</v>
      </c>
      <c r="Y7" s="82">
        <v>135015.01051362028</v>
      </c>
      <c r="Z7" s="82">
        <v>121032.03732212773</v>
      </c>
      <c r="AA7" s="84">
        <v>1.356846741709469</v>
      </c>
      <c r="AB7" s="101">
        <v>1.2504472484781133</v>
      </c>
      <c r="AC7" s="89"/>
      <c r="AD7" s="79"/>
      <c r="AE7" s="79"/>
      <c r="AF7" s="79"/>
      <c r="AG7" s="79"/>
      <c r="AI7" s="102" t="s">
        <v>115</v>
      </c>
      <c r="AJ7" s="103"/>
    </row>
    <row r="8" spans="1:36" s="50" customFormat="1" x14ac:dyDescent="0.25">
      <c r="A8" s="104" t="s">
        <v>109</v>
      </c>
      <c r="B8" s="105" t="s">
        <v>116</v>
      </c>
      <c r="C8" s="106" t="s">
        <v>117</v>
      </c>
      <c r="D8" s="107" t="s">
        <v>105</v>
      </c>
      <c r="E8" s="108">
        <v>2.6434642472483398</v>
      </c>
      <c r="F8" s="108">
        <v>0.10282596330273211</v>
      </c>
      <c r="G8" s="108">
        <v>25.708139873833815</v>
      </c>
      <c r="H8" s="109">
        <v>4.6116108735438886E-137</v>
      </c>
      <c r="I8" s="108">
        <v>2.2377420791433371</v>
      </c>
      <c r="J8" s="110">
        <v>319094.69501906191</v>
      </c>
      <c r="K8" s="110">
        <v>9452473</v>
      </c>
      <c r="L8" s="110">
        <v>139930.94640164613</v>
      </c>
      <c r="M8" s="110">
        <v>4626125</v>
      </c>
      <c r="N8" s="111">
        <v>8.9237537919389251E-2</v>
      </c>
      <c r="O8" s="111">
        <v>7.9959459352346787E-2</v>
      </c>
      <c r="P8" s="110">
        <v>369902.45389637526</v>
      </c>
      <c r="Q8" s="112">
        <v>67307349.392052516</v>
      </c>
      <c r="R8" s="112"/>
      <c r="S8" s="112"/>
      <c r="T8" s="113"/>
      <c r="U8" s="114"/>
      <c r="V8" s="114"/>
      <c r="W8" s="111"/>
      <c r="X8" s="110"/>
      <c r="Y8" s="110"/>
      <c r="Z8" s="110">
        <v>99193</v>
      </c>
      <c r="AA8" s="113"/>
      <c r="AB8" s="115"/>
      <c r="AC8" s="116"/>
      <c r="AD8" s="107"/>
      <c r="AE8" s="107"/>
      <c r="AF8" s="107"/>
      <c r="AG8" s="107"/>
      <c r="AI8" s="107"/>
      <c r="AJ8" s="107"/>
    </row>
    <row r="9" spans="1:36" s="50" customFormat="1" x14ac:dyDescent="0.25">
      <c r="A9" s="104" t="s">
        <v>109</v>
      </c>
      <c r="B9" s="105" t="s">
        <v>73</v>
      </c>
      <c r="C9" s="106" t="s">
        <v>118</v>
      </c>
      <c r="D9" s="107" t="s">
        <v>105</v>
      </c>
      <c r="E9" s="108">
        <v>0.72758034587653886</v>
      </c>
      <c r="F9" s="108">
        <v>0.13336810938071963</v>
      </c>
      <c r="G9" s="108">
        <v>5.4554297069590278</v>
      </c>
      <c r="H9" s="109">
        <v>5.1188596707057927E-8</v>
      </c>
      <c r="I9" s="108">
        <v>2.1024036184062793</v>
      </c>
      <c r="J9" s="110">
        <v>274742.55921010883</v>
      </c>
      <c r="K9" s="110">
        <v>9452473</v>
      </c>
      <c r="L9" s="110">
        <v>102291.43993634181</v>
      </c>
      <c r="M9" s="110">
        <v>4626125</v>
      </c>
      <c r="N9" s="111">
        <v>2.1147617798759802E-2</v>
      </c>
      <c r="O9" s="111">
        <v>1.6088030749081092E-2</v>
      </c>
      <c r="P9" s="110">
        <v>74425.241249092767</v>
      </c>
      <c r="Q9" s="112">
        <v>13542396.552318662</v>
      </c>
      <c r="R9" s="112"/>
      <c r="S9" s="112"/>
      <c r="T9" s="113"/>
      <c r="U9" s="114"/>
      <c r="V9" s="114"/>
      <c r="W9" s="111"/>
      <c r="X9" s="110"/>
      <c r="Y9" s="110"/>
      <c r="Z9" s="110">
        <v>41153</v>
      </c>
      <c r="AA9" s="113"/>
      <c r="AB9" s="115"/>
      <c r="AC9" s="116"/>
      <c r="AD9" s="107"/>
      <c r="AE9" s="107"/>
      <c r="AF9" s="107"/>
      <c r="AG9" s="107"/>
      <c r="AI9" s="107"/>
      <c r="AJ9" s="107"/>
    </row>
    <row r="10" spans="1:36" s="50" customFormat="1" x14ac:dyDescent="0.25">
      <c r="A10" s="104" t="s">
        <v>109</v>
      </c>
      <c r="B10" s="105" t="s">
        <v>119</v>
      </c>
      <c r="C10" s="106" t="s">
        <v>119</v>
      </c>
      <c r="D10" s="107" t="s">
        <v>105</v>
      </c>
      <c r="E10" s="108">
        <v>0.32488925453695272</v>
      </c>
      <c r="F10" s="108">
        <v>0.27664251762460934</v>
      </c>
      <c r="G10" s="108">
        <v>1.1744010187827016</v>
      </c>
      <c r="H10" s="109">
        <v>0.24028992342956365</v>
      </c>
      <c r="I10" s="108">
        <v>2.4828479075277499</v>
      </c>
      <c r="J10" s="110">
        <v>117796</v>
      </c>
      <c r="K10" s="110">
        <v>9452473</v>
      </c>
      <c r="L10" s="110">
        <v>69682</v>
      </c>
      <c r="M10" s="110">
        <v>4626125</v>
      </c>
      <c r="N10" s="111">
        <v>4.0487451937111993E-3</v>
      </c>
      <c r="O10" s="111">
        <v>4.8937140770394091E-3</v>
      </c>
      <c r="P10" s="110">
        <v>22638.933034643938</v>
      </c>
      <c r="Q10" s="112">
        <v>4119374.0662583662</v>
      </c>
      <c r="R10" s="112"/>
      <c r="S10" s="112"/>
      <c r="T10" s="113"/>
      <c r="U10" s="114"/>
      <c r="V10" s="114"/>
      <c r="W10" s="111"/>
      <c r="X10" s="110"/>
      <c r="Y10" s="110"/>
      <c r="Z10" s="110">
        <v>70709</v>
      </c>
      <c r="AA10" s="113"/>
      <c r="AB10" s="115"/>
      <c r="AC10" s="116"/>
      <c r="AD10" s="107"/>
      <c r="AE10" s="107"/>
      <c r="AF10" s="107"/>
      <c r="AG10" s="107"/>
      <c r="AI10" s="107"/>
      <c r="AJ10" s="107"/>
    </row>
    <row r="11" spans="1:36" s="50" customFormat="1" x14ac:dyDescent="0.25">
      <c r="A11" s="104" t="s">
        <v>109</v>
      </c>
      <c r="B11" s="117" t="s">
        <v>120</v>
      </c>
      <c r="C11" s="106" t="s">
        <v>120</v>
      </c>
      <c r="D11" s="107" t="s">
        <v>105</v>
      </c>
      <c r="E11" s="108">
        <v>4.2048454908281865E-4</v>
      </c>
      <c r="F11" s="108">
        <v>2.8976903173987244E-5</v>
      </c>
      <c r="G11" s="108">
        <v>14.511024403059412</v>
      </c>
      <c r="H11" s="109">
        <v>8.9494630801331188E-47</v>
      </c>
      <c r="I11" s="108">
        <v>2.2305993829861022</v>
      </c>
      <c r="J11" s="110">
        <v>1522967308</v>
      </c>
      <c r="K11" s="110">
        <v>9452473</v>
      </c>
      <c r="L11" s="110">
        <v>759223180</v>
      </c>
      <c r="M11" s="110">
        <v>4626125</v>
      </c>
      <c r="N11" s="111">
        <v>6.7747796980986263E-2</v>
      </c>
      <c r="O11" s="111">
        <v>6.9008428543440498E-2</v>
      </c>
      <c r="P11" s="110">
        <v>319241.61649552366</v>
      </c>
      <c r="Q11" s="112">
        <v>58089117.267568372</v>
      </c>
      <c r="R11" s="112"/>
      <c r="S11" s="112"/>
      <c r="T11" s="113"/>
      <c r="U11" s="114"/>
      <c r="V11" s="114"/>
      <c r="W11" s="111"/>
      <c r="X11" s="110"/>
      <c r="Y11" s="110"/>
      <c r="Z11" s="110">
        <v>759223180</v>
      </c>
      <c r="AA11" s="113"/>
      <c r="AB11" s="115"/>
      <c r="AC11" s="116"/>
      <c r="AD11" s="107"/>
      <c r="AE11" s="107"/>
      <c r="AF11" s="107"/>
      <c r="AG11" s="107"/>
      <c r="AI11" s="107"/>
      <c r="AJ11" s="107"/>
    </row>
    <row r="12" spans="1:36" s="50" customFormat="1" x14ac:dyDescent="0.25">
      <c r="A12" s="104" t="s">
        <v>109</v>
      </c>
      <c r="B12" s="105" t="s">
        <v>121</v>
      </c>
      <c r="C12" s="106" t="s">
        <v>122</v>
      </c>
      <c r="D12" s="107" t="s">
        <v>105</v>
      </c>
      <c r="E12" s="108">
        <v>0.45620726832619246</v>
      </c>
      <c r="F12" s="108">
        <v>3.1388008252885284E-2</v>
      </c>
      <c r="G12" s="108">
        <v>14.534444640470504</v>
      </c>
      <c r="H12" s="109">
        <v>6.4468801688346522E-47</v>
      </c>
      <c r="I12" s="108">
        <v>2.3415381908121531</v>
      </c>
      <c r="J12" s="110">
        <v>1194108.5793862783</v>
      </c>
      <c r="K12" s="110">
        <v>9452473</v>
      </c>
      <c r="L12" s="110">
        <v>790787.30198923638</v>
      </c>
      <c r="M12" s="110">
        <v>4626125</v>
      </c>
      <c r="N12" s="111">
        <v>5.7631586261784024E-2</v>
      </c>
      <c r="O12" s="111">
        <v>7.7983823365678481E-2</v>
      </c>
      <c r="P12" s="110">
        <v>360762.91486754938</v>
      </c>
      <c r="Q12" s="112">
        <v>65644321.368810974</v>
      </c>
      <c r="R12" s="112"/>
      <c r="S12" s="112"/>
      <c r="T12" s="113"/>
      <c r="U12" s="114"/>
      <c r="V12" s="114"/>
      <c r="W12" s="111"/>
      <c r="X12" s="110"/>
      <c r="Y12" s="110"/>
      <c r="Z12" s="110">
        <v>726688</v>
      </c>
      <c r="AA12" s="113"/>
      <c r="AB12" s="115"/>
      <c r="AC12" s="116"/>
      <c r="AD12" s="107"/>
      <c r="AE12" s="107"/>
      <c r="AF12" s="107"/>
      <c r="AG12" s="107"/>
      <c r="AI12" s="107"/>
      <c r="AJ12" s="107"/>
    </row>
    <row r="13" spans="1:36" s="50" customFormat="1" x14ac:dyDescent="0.25">
      <c r="A13" s="104" t="s">
        <v>109</v>
      </c>
      <c r="B13" s="105" t="s">
        <v>123</v>
      </c>
      <c r="C13" s="106" t="s">
        <v>124</v>
      </c>
      <c r="D13" s="107" t="s">
        <v>105</v>
      </c>
      <c r="E13" s="108">
        <v>0.22894839779220075</v>
      </c>
      <c r="F13" s="108">
        <v>8.1608302710898528E-2</v>
      </c>
      <c r="G13" s="108">
        <v>2.805454717067966</v>
      </c>
      <c r="H13" s="109">
        <v>5.0438273472965013E-3</v>
      </c>
      <c r="I13" s="108">
        <v>2.3915754028625589</v>
      </c>
      <c r="J13" s="110">
        <v>602028.77684632258</v>
      </c>
      <c r="K13" s="110">
        <v>9452473</v>
      </c>
      <c r="L13" s="110">
        <v>362808.47381871636</v>
      </c>
      <c r="M13" s="110">
        <v>4626125</v>
      </c>
      <c r="N13" s="111">
        <v>1.4581742141317295E-2</v>
      </c>
      <c r="O13" s="111">
        <v>1.7955506776455181E-2</v>
      </c>
      <c r="P13" s="110">
        <v>83064.418786228722</v>
      </c>
      <c r="Q13" s="112">
        <v>15114378.935314365</v>
      </c>
      <c r="R13" s="112"/>
      <c r="S13" s="112"/>
      <c r="T13" s="113"/>
      <c r="U13" s="114"/>
      <c r="V13" s="114"/>
      <c r="W13" s="111"/>
      <c r="X13" s="110"/>
      <c r="Y13" s="110"/>
      <c r="Z13" s="110">
        <v>496951</v>
      </c>
      <c r="AA13" s="113"/>
      <c r="AB13" s="115"/>
      <c r="AC13" s="116"/>
      <c r="AD13" s="107"/>
      <c r="AE13" s="107"/>
      <c r="AF13" s="107"/>
      <c r="AG13" s="107"/>
      <c r="AI13" s="107"/>
      <c r="AJ13" s="107"/>
    </row>
    <row r="14" spans="1:36" s="50" customFormat="1" x14ac:dyDescent="0.25">
      <c r="A14" s="104" t="s">
        <v>109</v>
      </c>
      <c r="B14" s="105" t="s">
        <v>75</v>
      </c>
      <c r="C14" s="106" t="s">
        <v>75</v>
      </c>
      <c r="D14" s="107" t="s">
        <v>105</v>
      </c>
      <c r="E14" s="108">
        <v>0.85283139220901438</v>
      </c>
      <c r="F14" s="108">
        <v>7.8569271512525227E-2</v>
      </c>
      <c r="G14" s="108">
        <v>10.854515713220774</v>
      </c>
      <c r="H14" s="109">
        <v>3.7825214338539445E-27</v>
      </c>
      <c r="I14" s="108">
        <v>2.4999671694674288</v>
      </c>
      <c r="J14" s="110">
        <v>567354</v>
      </c>
      <c r="K14" s="110">
        <v>9452473</v>
      </c>
      <c r="L14" s="110">
        <v>283901</v>
      </c>
      <c r="M14" s="110">
        <v>4626125</v>
      </c>
      <c r="N14" s="111">
        <v>5.1188435205829531E-2</v>
      </c>
      <c r="O14" s="111">
        <v>5.2337471443061181E-2</v>
      </c>
      <c r="P14" s="110">
        <v>242119.68507953139</v>
      </c>
      <c r="Q14" s="112">
        <v>44056031.709665373</v>
      </c>
      <c r="R14" s="112"/>
      <c r="S14" s="112"/>
      <c r="T14" s="113"/>
      <c r="U14" s="114"/>
      <c r="V14" s="114"/>
      <c r="W14" s="111"/>
      <c r="X14" s="110"/>
      <c r="Y14" s="110"/>
      <c r="Z14" s="110">
        <v>285985</v>
      </c>
      <c r="AA14" s="113"/>
      <c r="AB14" s="115"/>
      <c r="AC14" s="116"/>
      <c r="AD14" s="107"/>
      <c r="AE14" s="107"/>
      <c r="AF14" s="107"/>
      <c r="AG14" s="107"/>
      <c r="AI14" s="107"/>
      <c r="AJ14" s="107"/>
    </row>
    <row r="15" spans="1:36" s="50" customFormat="1" x14ac:dyDescent="0.25">
      <c r="A15" s="104" t="s">
        <v>109</v>
      </c>
      <c r="B15" s="105" t="s">
        <v>81</v>
      </c>
      <c r="C15" s="106" t="s">
        <v>81</v>
      </c>
      <c r="D15" s="107" t="s">
        <v>105</v>
      </c>
      <c r="E15" s="108">
        <v>0.24971256142761716</v>
      </c>
      <c r="F15" s="108">
        <v>4.4002104175412983E-3</v>
      </c>
      <c r="G15" s="108">
        <v>56.750140955111149</v>
      </c>
      <c r="H15" s="109">
        <v>0</v>
      </c>
      <c r="I15" s="108">
        <v>2.4753112648812761</v>
      </c>
      <c r="J15" s="110">
        <v>9515194</v>
      </c>
      <c r="K15" s="110">
        <v>9452473</v>
      </c>
      <c r="L15" s="110">
        <v>4660687</v>
      </c>
      <c r="M15" s="110">
        <v>4626125</v>
      </c>
      <c r="N15" s="111">
        <v>0.25136950576010048</v>
      </c>
      <c r="O15" s="111">
        <v>0.2515781758561208</v>
      </c>
      <c r="P15" s="110">
        <v>1163832.0887823969</v>
      </c>
      <c r="Q15" s="112">
        <v>211770568.72216299</v>
      </c>
      <c r="R15" s="112"/>
      <c r="S15" s="112"/>
      <c r="T15" s="113"/>
      <c r="U15" s="114"/>
      <c r="V15" s="114"/>
      <c r="W15" s="111"/>
      <c r="X15" s="110"/>
      <c r="Y15" s="110"/>
      <c r="Z15" s="110"/>
      <c r="AA15" s="113"/>
      <c r="AB15" s="115"/>
      <c r="AC15" s="116"/>
      <c r="AD15" s="107"/>
      <c r="AE15" s="107"/>
      <c r="AF15" s="107"/>
      <c r="AG15" s="107"/>
      <c r="AI15" s="107"/>
      <c r="AJ15" s="107"/>
    </row>
    <row r="16" spans="1:36" s="50" customFormat="1" x14ac:dyDescent="0.25">
      <c r="A16" s="104" t="s">
        <v>109</v>
      </c>
      <c r="B16" s="105" t="s">
        <v>82</v>
      </c>
      <c r="C16" s="106" t="s">
        <v>82</v>
      </c>
      <c r="D16" s="107" t="s">
        <v>105</v>
      </c>
      <c r="E16" s="108">
        <v>0.3835094652403806</v>
      </c>
      <c r="F16" s="108">
        <v>4.3125424059735854E-3</v>
      </c>
      <c r="G16" s="108">
        <v>88.928856608843191</v>
      </c>
      <c r="H16" s="109">
        <v>0</v>
      </c>
      <c r="I16" s="108">
        <v>2.4366317454308914</v>
      </c>
      <c r="J16" s="110">
        <v>9461131</v>
      </c>
      <c r="K16" s="110">
        <v>9452473</v>
      </c>
      <c r="L16" s="110">
        <v>4794640</v>
      </c>
      <c r="M16" s="110">
        <v>4626125</v>
      </c>
      <c r="N16" s="111">
        <v>0.38386074103350387</v>
      </c>
      <c r="O16" s="111">
        <v>0.39747949361941981</v>
      </c>
      <c r="P16" s="110">
        <v>1838789.8224201384</v>
      </c>
      <c r="Q16" s="112">
        <v>334585693.42406636</v>
      </c>
      <c r="R16" s="112"/>
      <c r="S16" s="112"/>
      <c r="T16" s="113"/>
      <c r="U16" s="114"/>
      <c r="V16" s="114"/>
      <c r="W16" s="111"/>
      <c r="X16" s="110"/>
      <c r="Y16" s="112"/>
      <c r="Z16" s="110"/>
      <c r="AA16" s="113"/>
      <c r="AB16" s="115"/>
      <c r="AC16" s="116"/>
      <c r="AD16" s="107"/>
      <c r="AE16" s="107"/>
      <c r="AF16" s="107"/>
      <c r="AG16" s="107"/>
      <c r="AI16" s="107"/>
      <c r="AJ16" s="107"/>
    </row>
    <row r="17" spans="1:36" s="50" customFormat="1" x14ac:dyDescent="0.25">
      <c r="A17" s="104" t="s">
        <v>109</v>
      </c>
      <c r="B17" s="105" t="s">
        <v>83</v>
      </c>
      <c r="C17" s="106" t="s">
        <v>83</v>
      </c>
      <c r="D17" s="107" t="s">
        <v>105</v>
      </c>
      <c r="E17" s="108">
        <v>23.306121378529621</v>
      </c>
      <c r="F17" s="108">
        <v>11.687309206722855</v>
      </c>
      <c r="G17" s="108">
        <v>1.9941391954551277</v>
      </c>
      <c r="H17" s="109">
        <v>4.6190631055989147E-2</v>
      </c>
      <c r="I17" s="108">
        <v>1.7470274435491684</v>
      </c>
      <c r="J17" s="110">
        <v>104560</v>
      </c>
      <c r="K17" s="110">
        <v>9452473</v>
      </c>
      <c r="L17" s="110">
        <v>52270</v>
      </c>
      <c r="M17" s="110">
        <v>4626125</v>
      </c>
      <c r="N17" s="111">
        <v>0.25780428585609894</v>
      </c>
      <c r="O17" s="111">
        <v>0.26333291133632214</v>
      </c>
      <c r="P17" s="110">
        <v>1218210.9644557433</v>
      </c>
      <c r="Q17" s="112">
        <v>221665334.07432327</v>
      </c>
      <c r="R17" s="112"/>
      <c r="S17" s="112"/>
      <c r="T17" s="113"/>
      <c r="U17" s="114"/>
      <c r="V17" s="114"/>
      <c r="W17" s="111"/>
      <c r="X17" s="110"/>
      <c r="Y17" s="112"/>
      <c r="Z17" s="110"/>
      <c r="AA17" s="113"/>
      <c r="AB17" s="115"/>
      <c r="AC17" s="116"/>
      <c r="AD17" s="107"/>
      <c r="AE17" s="107"/>
      <c r="AF17" s="107"/>
      <c r="AG17" s="107"/>
      <c r="AI17" s="107"/>
      <c r="AJ17" s="107"/>
    </row>
    <row r="18" spans="1:36" x14ac:dyDescent="0.25">
      <c r="A18" s="118" t="s">
        <v>109</v>
      </c>
      <c r="B18" s="119" t="s">
        <v>84</v>
      </c>
      <c r="C18" s="120" t="s">
        <v>84</v>
      </c>
      <c r="D18" s="121" t="s">
        <v>105</v>
      </c>
      <c r="E18" s="122">
        <v>-608.57910679375902</v>
      </c>
      <c r="F18" s="122">
        <v>244.41141878139499</v>
      </c>
      <c r="G18" s="122">
        <v>-2.4899782089890028</v>
      </c>
      <c r="H18" s="123">
        <v>1.2807072241070796E-2</v>
      </c>
      <c r="I18" s="122">
        <v>0</v>
      </c>
      <c r="J18" s="124">
        <v>5039</v>
      </c>
      <c r="K18" s="124">
        <v>9452473</v>
      </c>
      <c r="L18" s="124">
        <v>2519</v>
      </c>
      <c r="M18" s="124">
        <v>4626125</v>
      </c>
      <c r="N18" s="125">
        <v>-0.32442622360664258</v>
      </c>
      <c r="O18" s="125">
        <v>-0.3313811818775928</v>
      </c>
      <c r="P18" s="124">
        <v>-1533010.7700134791</v>
      </c>
      <c r="Q18" s="126">
        <v>-278946220.63789397</v>
      </c>
      <c r="R18" s="126"/>
      <c r="S18" s="126"/>
      <c r="T18" s="127"/>
      <c r="U18" s="128"/>
      <c r="V18" s="128"/>
      <c r="W18" s="125"/>
      <c r="X18" s="124"/>
      <c r="Y18" s="124"/>
      <c r="Z18" s="124"/>
      <c r="AA18" s="121"/>
      <c r="AB18" s="127"/>
      <c r="AC18" s="129"/>
      <c r="AD18" s="121"/>
      <c r="AE18" s="121"/>
      <c r="AF18" s="121"/>
      <c r="AG18" s="121"/>
    </row>
    <row r="19" spans="1:36" x14ac:dyDescent="0.25">
      <c r="A19" s="118" t="s">
        <v>109</v>
      </c>
      <c r="B19" s="119" t="s">
        <v>86</v>
      </c>
      <c r="C19" s="120" t="s">
        <v>86</v>
      </c>
      <c r="D19" s="121" t="s">
        <v>105</v>
      </c>
      <c r="E19" s="122">
        <v>-255.22980479029073</v>
      </c>
      <c r="F19" s="122">
        <v>37.592660906191519</v>
      </c>
      <c r="G19" s="122">
        <v>-6.7893519276858196</v>
      </c>
      <c r="H19" s="123">
        <v>1.2564365551620781E-11</v>
      </c>
      <c r="I19" s="122">
        <v>1.0865474667242576</v>
      </c>
      <c r="J19" s="124">
        <v>420</v>
      </c>
      <c r="K19" s="124">
        <v>9452473</v>
      </c>
      <c r="L19" s="124">
        <v>210</v>
      </c>
      <c r="M19" s="124">
        <v>4626125</v>
      </c>
      <c r="N19" s="125">
        <v>-1.1340579128014658E-2</v>
      </c>
      <c r="O19" s="125">
        <v>-1.1585994543156756E-2</v>
      </c>
      <c r="P19" s="124">
        <v>-53598.259005961052</v>
      </c>
      <c r="Q19" s="126">
        <v>-9752724.5567572508</v>
      </c>
      <c r="R19" s="126"/>
      <c r="S19" s="126"/>
      <c r="T19" s="127"/>
      <c r="U19" s="128"/>
      <c r="V19" s="128"/>
      <c r="W19" s="125"/>
      <c r="X19" s="124"/>
      <c r="Y19" s="124"/>
      <c r="Z19" s="124"/>
      <c r="AA19" s="121"/>
      <c r="AB19" s="127"/>
      <c r="AC19" s="129"/>
      <c r="AD19" s="121"/>
      <c r="AE19" s="121"/>
      <c r="AF19" s="121"/>
      <c r="AG19" s="121"/>
    </row>
    <row r="20" spans="1:36" x14ac:dyDescent="0.25">
      <c r="A20" s="118" t="s">
        <v>109</v>
      </c>
      <c r="B20" s="119" t="s">
        <v>95</v>
      </c>
      <c r="C20" s="120" t="s">
        <v>95</v>
      </c>
      <c r="D20" s="121" t="s">
        <v>105</v>
      </c>
      <c r="E20" s="122">
        <v>-160.22442085786437</v>
      </c>
      <c r="F20" s="122">
        <v>36.271593969111194</v>
      </c>
      <c r="G20" s="122">
        <v>-4.4173526257023914</v>
      </c>
      <c r="H20" s="123">
        <v>1.0201059476951944E-5</v>
      </c>
      <c r="I20" s="122">
        <v>1.0115232079197176</v>
      </c>
      <c r="J20" s="124">
        <v>420</v>
      </c>
      <c r="K20" s="124">
        <v>9452473</v>
      </c>
      <c r="L20" s="124">
        <v>210</v>
      </c>
      <c r="M20" s="124">
        <v>4626125</v>
      </c>
      <c r="N20" s="125">
        <v>-7.1192223199477043E-3</v>
      </c>
      <c r="O20" s="125">
        <v>-7.2732856073174671E-3</v>
      </c>
      <c r="P20" s="124">
        <v>-33647.128380151516</v>
      </c>
      <c r="Q20" s="126">
        <v>-6122422.2820553072</v>
      </c>
      <c r="R20" s="126"/>
      <c r="S20" s="126"/>
      <c r="T20" s="127"/>
      <c r="U20" s="128"/>
      <c r="V20" s="128"/>
      <c r="W20" s="125"/>
      <c r="X20" s="124"/>
      <c r="Y20" s="124"/>
      <c r="Z20" s="124"/>
      <c r="AA20" s="121"/>
      <c r="AB20" s="127"/>
      <c r="AC20" s="129"/>
      <c r="AD20" s="121"/>
      <c r="AE20" s="121"/>
      <c r="AF20" s="121"/>
      <c r="AG20" s="121"/>
    </row>
    <row r="21" spans="1:36" x14ac:dyDescent="0.25">
      <c r="A21" s="118" t="s">
        <v>109</v>
      </c>
      <c r="B21" s="119" t="s">
        <v>96</v>
      </c>
      <c r="C21" s="120" t="s">
        <v>96</v>
      </c>
      <c r="D21" s="121" t="s">
        <v>105</v>
      </c>
      <c r="E21" s="122">
        <v>-4.9749782385113015</v>
      </c>
      <c r="F21" s="122">
        <v>37.591469349216901</v>
      </c>
      <c r="G21" s="122">
        <v>-0.13234327693591311</v>
      </c>
      <c r="H21" s="123">
        <v>0.89471806131837139</v>
      </c>
      <c r="I21" s="122">
        <v>1.0864785882430577</v>
      </c>
      <c r="J21" s="124">
        <v>420</v>
      </c>
      <c r="K21" s="124">
        <v>9452473</v>
      </c>
      <c r="L21" s="124">
        <v>210</v>
      </c>
      <c r="M21" s="124">
        <v>4626125</v>
      </c>
      <c r="N21" s="125">
        <v>-2.2105229606842004E-4</v>
      </c>
      <c r="O21" s="125">
        <v>-2.2583597072871426E-4</v>
      </c>
      <c r="P21" s="124">
        <v>-1044.7454300873733</v>
      </c>
      <c r="Q21" s="126">
        <v>-190101.59286031727</v>
      </c>
      <c r="R21" s="126"/>
      <c r="S21" s="126"/>
      <c r="T21" s="127"/>
      <c r="U21" s="128"/>
      <c r="V21" s="128"/>
      <c r="W21" s="125"/>
      <c r="X21" s="124"/>
      <c r="Y21" s="124"/>
      <c r="Z21" s="124"/>
      <c r="AA21" s="121"/>
      <c r="AB21" s="127"/>
      <c r="AC21" s="129"/>
      <c r="AD21" s="121"/>
      <c r="AE21" s="121"/>
      <c r="AF21" s="121"/>
      <c r="AG21" s="121"/>
    </row>
    <row r="22" spans="1:36" x14ac:dyDescent="0.25">
      <c r="A22" s="118" t="s">
        <v>109</v>
      </c>
      <c r="B22" s="119" t="s">
        <v>87</v>
      </c>
      <c r="C22" s="120" t="s">
        <v>87</v>
      </c>
      <c r="D22" s="121" t="s">
        <v>105</v>
      </c>
      <c r="E22" s="122">
        <v>-188.80856832913457</v>
      </c>
      <c r="F22" s="122">
        <v>39.20971996782113</v>
      </c>
      <c r="G22" s="122">
        <v>-4.8153511038611629</v>
      </c>
      <c r="H22" s="123">
        <v>1.5124180582624104E-6</v>
      </c>
      <c r="I22" s="122">
        <v>1.1820342217577993</v>
      </c>
      <c r="J22" s="124">
        <v>420</v>
      </c>
      <c r="K22" s="124">
        <v>9452473</v>
      </c>
      <c r="L22" s="124">
        <v>210</v>
      </c>
      <c r="M22" s="124">
        <v>4626125</v>
      </c>
      <c r="N22" s="125">
        <v>-8.3892965045482288E-3</v>
      </c>
      <c r="O22" s="125">
        <v>-8.5708447889147523E-3</v>
      </c>
      <c r="P22" s="124">
        <v>-39649.799349118257</v>
      </c>
      <c r="Q22" s="126">
        <v>-7214666.6506394595</v>
      </c>
      <c r="R22" s="126"/>
      <c r="S22" s="126"/>
      <c r="T22" s="127"/>
      <c r="U22" s="128"/>
      <c r="V22" s="128"/>
      <c r="W22" s="125"/>
      <c r="X22" s="124"/>
      <c r="Y22" s="124"/>
      <c r="Z22" s="124"/>
      <c r="AA22" s="121"/>
      <c r="AB22" s="127"/>
      <c r="AC22" s="129"/>
      <c r="AD22" s="121"/>
      <c r="AE22" s="121"/>
      <c r="AF22" s="121"/>
      <c r="AG22" s="121"/>
    </row>
    <row r="23" spans="1:36" x14ac:dyDescent="0.25">
      <c r="A23" s="118" t="s">
        <v>109</v>
      </c>
      <c r="B23" s="119" t="s">
        <v>88</v>
      </c>
      <c r="C23" s="120" t="s">
        <v>88</v>
      </c>
      <c r="D23" s="121" t="s">
        <v>105</v>
      </c>
      <c r="E23" s="122">
        <v>28.83479735823461</v>
      </c>
      <c r="F23" s="122">
        <v>42.321799726739101</v>
      </c>
      <c r="G23" s="122">
        <v>0.68132257003278285</v>
      </c>
      <c r="H23" s="123">
        <v>0.49569870809892802</v>
      </c>
      <c r="I23" s="122">
        <v>1.3771169521042159</v>
      </c>
      <c r="J23" s="124">
        <v>420</v>
      </c>
      <c r="K23" s="124">
        <v>9452473</v>
      </c>
      <c r="L23" s="124">
        <v>210</v>
      </c>
      <c r="M23" s="124">
        <v>4626125</v>
      </c>
      <c r="N23" s="125">
        <v>1.2812112650793647E-3</v>
      </c>
      <c r="O23" s="125">
        <v>1.3089372736857022E-3</v>
      </c>
      <c r="P23" s="124">
        <v>6055.3074452292685</v>
      </c>
      <c r="Q23" s="126">
        <v>1101822.0874158333</v>
      </c>
      <c r="R23" s="126"/>
      <c r="S23" s="126"/>
      <c r="T23" s="127"/>
      <c r="U23" s="128"/>
      <c r="V23" s="128"/>
      <c r="W23" s="125"/>
      <c r="X23" s="124"/>
      <c r="Y23" s="124"/>
      <c r="Z23" s="124"/>
      <c r="AA23" s="121"/>
      <c r="AB23" s="127"/>
      <c r="AC23" s="129"/>
      <c r="AD23" s="121"/>
      <c r="AE23" s="121"/>
      <c r="AF23" s="121"/>
      <c r="AG23" s="121"/>
    </row>
    <row r="24" spans="1:36" x14ac:dyDescent="0.25">
      <c r="A24" s="118" t="s">
        <v>109</v>
      </c>
      <c r="B24" s="119" t="s">
        <v>89</v>
      </c>
      <c r="C24" s="120" t="s">
        <v>89</v>
      </c>
      <c r="D24" s="121" t="s">
        <v>105</v>
      </c>
      <c r="E24" s="122">
        <v>-161.76208038321298</v>
      </c>
      <c r="F24" s="122">
        <v>37.23782914441454</v>
      </c>
      <c r="G24" s="122">
        <v>-4.3440255272634856</v>
      </c>
      <c r="H24" s="123">
        <v>1.4264336538094676E-5</v>
      </c>
      <c r="I24" s="122">
        <v>1.0661327364669781</v>
      </c>
      <c r="J24" s="124">
        <v>420</v>
      </c>
      <c r="K24" s="124">
        <v>9452473</v>
      </c>
      <c r="L24" s="124">
        <v>210</v>
      </c>
      <c r="M24" s="124">
        <v>4626125</v>
      </c>
      <c r="N24" s="125">
        <v>-7.1875448637567603E-3</v>
      </c>
      <c r="O24" s="125">
        <v>-7.3430866828014217E-3</v>
      </c>
      <c r="P24" s="124">
        <v>-33970.036880474727</v>
      </c>
      <c r="Q24" s="126">
        <v>-6181178.6245017583</v>
      </c>
      <c r="R24" s="126"/>
      <c r="S24" s="126"/>
      <c r="T24" s="127"/>
      <c r="U24" s="128"/>
      <c r="V24" s="128"/>
      <c r="W24" s="125"/>
      <c r="X24" s="124"/>
      <c r="Y24" s="124"/>
      <c r="Z24" s="124"/>
      <c r="AA24" s="121"/>
      <c r="AB24" s="127"/>
      <c r="AC24" s="129"/>
      <c r="AD24" s="121"/>
      <c r="AE24" s="121"/>
      <c r="AF24" s="121"/>
      <c r="AG24" s="121"/>
    </row>
    <row r="25" spans="1:36" x14ac:dyDescent="0.25">
      <c r="A25" s="118" t="s">
        <v>109</v>
      </c>
      <c r="B25" s="119" t="s">
        <v>90</v>
      </c>
      <c r="C25" s="120" t="s">
        <v>90</v>
      </c>
      <c r="D25" s="121" t="s">
        <v>105</v>
      </c>
      <c r="E25" s="122">
        <v>-72.181687965621521</v>
      </c>
      <c r="F25" s="122">
        <v>36.363959206488893</v>
      </c>
      <c r="G25" s="122">
        <v>-1.9849787960586318</v>
      </c>
      <c r="H25" s="123">
        <v>4.7200954904585944E-2</v>
      </c>
      <c r="I25" s="122">
        <v>1.0166814339420636</v>
      </c>
      <c r="J25" s="124">
        <v>420</v>
      </c>
      <c r="K25" s="124">
        <v>9452473</v>
      </c>
      <c r="L25" s="124">
        <v>210</v>
      </c>
      <c r="M25" s="124">
        <v>4626125</v>
      </c>
      <c r="N25" s="125">
        <v>-3.2072357091695518E-3</v>
      </c>
      <c r="O25" s="125">
        <v>-3.2766417839510432E-3</v>
      </c>
      <c r="P25" s="124">
        <v>-15158.154472780519</v>
      </c>
      <c r="Q25" s="126">
        <v>-2758173.6441358048</v>
      </c>
      <c r="R25" s="126"/>
      <c r="S25" s="126"/>
      <c r="T25" s="127"/>
      <c r="U25" s="128"/>
      <c r="V25" s="128"/>
      <c r="W25" s="125"/>
      <c r="X25" s="124"/>
      <c r="Y25" s="124"/>
      <c r="Z25" s="124"/>
      <c r="AA25" s="121"/>
      <c r="AB25" s="127"/>
      <c r="AC25" s="129"/>
      <c r="AD25" s="121"/>
      <c r="AE25" s="121"/>
      <c r="AF25" s="121"/>
      <c r="AG25" s="121"/>
    </row>
    <row r="26" spans="1:36" x14ac:dyDescent="0.25">
      <c r="A26" s="118" t="s">
        <v>109</v>
      </c>
      <c r="B26" s="119" t="s">
        <v>91</v>
      </c>
      <c r="C26" s="120" t="s">
        <v>91</v>
      </c>
      <c r="D26" s="121" t="s">
        <v>105</v>
      </c>
      <c r="E26" s="122">
        <v>177.42886278923891</v>
      </c>
      <c r="F26" s="122">
        <v>36.854351883539159</v>
      </c>
      <c r="G26" s="122">
        <v>4.8143259539584182</v>
      </c>
      <c r="H26" s="123">
        <v>1.5201662296315718E-6</v>
      </c>
      <c r="I26" s="122">
        <v>1.0442876099261453</v>
      </c>
      <c r="J26" s="124">
        <v>420</v>
      </c>
      <c r="K26" s="124">
        <v>9452473</v>
      </c>
      <c r="L26" s="124">
        <v>210</v>
      </c>
      <c r="M26" s="124">
        <v>4626125</v>
      </c>
      <c r="N26" s="125">
        <v>7.8836641343995734E-3</v>
      </c>
      <c r="O26" s="125">
        <v>8.0542702987360191E-3</v>
      </c>
      <c r="P26" s="124">
        <v>37260.061185740167</v>
      </c>
      <c r="Q26" s="126">
        <v>6779830.5477054929</v>
      </c>
      <c r="R26" s="126"/>
      <c r="S26" s="126"/>
      <c r="T26" s="127"/>
      <c r="U26" s="128"/>
      <c r="V26" s="128"/>
      <c r="W26" s="125"/>
      <c r="X26" s="124"/>
      <c r="Y26" s="124"/>
      <c r="Z26" s="124"/>
      <c r="AA26" s="121"/>
      <c r="AB26" s="127"/>
      <c r="AC26" s="129"/>
      <c r="AD26" s="121"/>
      <c r="AE26" s="121"/>
      <c r="AF26" s="121"/>
      <c r="AG26" s="121"/>
    </row>
    <row r="27" spans="1:36" x14ac:dyDescent="0.25">
      <c r="A27" s="118" t="s">
        <v>109</v>
      </c>
      <c r="B27" s="119" t="s">
        <v>92</v>
      </c>
      <c r="C27" s="120" t="s">
        <v>92</v>
      </c>
      <c r="D27" s="121" t="s">
        <v>105</v>
      </c>
      <c r="E27" s="122">
        <v>15.750754831294485</v>
      </c>
      <c r="F27" s="122">
        <v>36.716259768741324</v>
      </c>
      <c r="G27" s="122">
        <v>0.42898582073722047</v>
      </c>
      <c r="H27" s="123">
        <v>0.66795187853050642</v>
      </c>
      <c r="I27" s="122">
        <v>1.0342325036343867</v>
      </c>
      <c r="J27" s="124">
        <v>419</v>
      </c>
      <c r="K27" s="124">
        <v>9452473</v>
      </c>
      <c r="L27" s="124">
        <v>209</v>
      </c>
      <c r="M27" s="124">
        <v>4626125</v>
      </c>
      <c r="N27" s="125">
        <v>6.9818409154010701E-4</v>
      </c>
      <c r="O27" s="125">
        <v>7.115907503019368E-4</v>
      </c>
      <c r="P27" s="124">
        <v>3291.9077597405471</v>
      </c>
      <c r="Q27" s="126">
        <v>598994.63606515166</v>
      </c>
      <c r="R27" s="126"/>
      <c r="S27" s="126"/>
      <c r="T27" s="127"/>
      <c r="U27" s="128"/>
      <c r="V27" s="128"/>
      <c r="W27" s="125"/>
      <c r="X27" s="124"/>
      <c r="Y27" s="124"/>
      <c r="Z27" s="124"/>
      <c r="AA27" s="121"/>
      <c r="AB27" s="127"/>
      <c r="AC27" s="129"/>
      <c r="AD27" s="121"/>
      <c r="AE27" s="121"/>
      <c r="AF27" s="121"/>
      <c r="AG27" s="121"/>
    </row>
    <row r="28" spans="1:36" x14ac:dyDescent="0.25">
      <c r="A28" s="118" t="s">
        <v>109</v>
      </c>
      <c r="B28" s="119" t="s">
        <v>93</v>
      </c>
      <c r="C28" s="120" t="s">
        <v>93</v>
      </c>
      <c r="D28" s="121" t="s">
        <v>105</v>
      </c>
      <c r="E28" s="122">
        <v>350.34894578798378</v>
      </c>
      <c r="F28" s="122">
        <v>37.535703215765082</v>
      </c>
      <c r="G28" s="122">
        <v>9.3337520220171708</v>
      </c>
      <c r="H28" s="123">
        <v>1.4953462244333966E-20</v>
      </c>
      <c r="I28" s="122">
        <v>1.0832574441925125</v>
      </c>
      <c r="J28" s="124">
        <v>420</v>
      </c>
      <c r="K28" s="124">
        <v>9452473</v>
      </c>
      <c r="L28" s="124">
        <v>210</v>
      </c>
      <c r="M28" s="124">
        <v>4626125</v>
      </c>
      <c r="N28" s="125">
        <v>1.5566990482908884E-2</v>
      </c>
      <c r="O28" s="125">
        <v>1.5903867408571231E-2</v>
      </c>
      <c r="P28" s="124">
        <v>73573.278615476593</v>
      </c>
      <c r="Q28" s="126">
        <v>13387373.664403891</v>
      </c>
      <c r="R28" s="126"/>
      <c r="S28" s="126"/>
      <c r="T28" s="127"/>
      <c r="U28" s="128"/>
      <c r="V28" s="128"/>
      <c r="W28" s="125"/>
      <c r="X28" s="124"/>
      <c r="Y28" s="124"/>
      <c r="Z28" s="124"/>
      <c r="AA28" s="121"/>
      <c r="AB28" s="127"/>
      <c r="AC28" s="129"/>
      <c r="AD28" s="121"/>
      <c r="AE28" s="121"/>
      <c r="AF28" s="121"/>
      <c r="AG28" s="121"/>
    </row>
    <row r="29" spans="1:36" x14ac:dyDescent="0.25">
      <c r="A29" s="118" t="s">
        <v>109</v>
      </c>
      <c r="B29" s="119" t="s">
        <v>94</v>
      </c>
      <c r="C29" s="120" t="s">
        <v>94</v>
      </c>
      <c r="D29" s="121" t="s">
        <v>105</v>
      </c>
      <c r="E29" s="122">
        <v>100.68174067468068</v>
      </c>
      <c r="F29" s="122">
        <v>36.74225897132763</v>
      </c>
      <c r="G29" s="122">
        <v>2.7402164018616597</v>
      </c>
      <c r="H29" s="123">
        <v>6.1614986677341185E-3</v>
      </c>
      <c r="I29" s="122">
        <v>1.0379448461560035</v>
      </c>
      <c r="J29" s="124">
        <v>420</v>
      </c>
      <c r="K29" s="124">
        <v>9452473</v>
      </c>
      <c r="L29" s="124">
        <v>210</v>
      </c>
      <c r="M29" s="124">
        <v>4626125</v>
      </c>
      <c r="N29" s="125">
        <v>4.4735733266168427E-3</v>
      </c>
      <c r="O29" s="125">
        <v>4.5703835373412825E-3</v>
      </c>
      <c r="P29" s="124">
        <v>21143.165541682942</v>
      </c>
      <c r="Q29" s="126">
        <v>3847204.6221318785</v>
      </c>
      <c r="R29" s="126"/>
      <c r="S29" s="126"/>
      <c r="T29" s="127"/>
      <c r="U29" s="128"/>
      <c r="V29" s="128"/>
      <c r="W29" s="125"/>
      <c r="X29" s="124"/>
      <c r="Y29" s="124"/>
      <c r="Z29" s="124"/>
      <c r="AA29" s="121"/>
      <c r="AB29" s="127"/>
      <c r="AC29" s="129"/>
      <c r="AD29" s="121"/>
      <c r="AE29" s="121"/>
      <c r="AF29" s="121"/>
      <c r="AG29" s="121"/>
    </row>
    <row r="30" spans="1:36" ht="15.75" thickBot="1" x14ac:dyDescent="0.3">
      <c r="A30" s="118" t="s">
        <v>109</v>
      </c>
      <c r="B30" s="130" t="s">
        <v>85</v>
      </c>
      <c r="C30" s="131" t="s">
        <v>85</v>
      </c>
      <c r="D30" s="121" t="s">
        <v>105</v>
      </c>
      <c r="E30" s="122">
        <v>5.994952528856305</v>
      </c>
      <c r="F30" s="122">
        <v>1.5718796280984728</v>
      </c>
      <c r="G30" s="122">
        <v>3.8138750714063852</v>
      </c>
      <c r="H30" s="123">
        <v>1.3844014047096259E-4</v>
      </c>
      <c r="I30" s="122">
        <v>1.1909881499277233</v>
      </c>
      <c r="J30" s="124">
        <v>62999</v>
      </c>
      <c r="K30" s="124">
        <v>9452473</v>
      </c>
      <c r="L30" s="124">
        <v>16379</v>
      </c>
      <c r="M30" s="124">
        <v>4626125</v>
      </c>
      <c r="N30" s="125">
        <v>3.9955259789202079E-2</v>
      </c>
      <c r="O30" s="125">
        <v>2.122539435707799E-2</v>
      </c>
      <c r="P30" s="124">
        <v>98191.327470137418</v>
      </c>
      <c r="Q30" s="126">
        <v>17866867.104248602</v>
      </c>
      <c r="R30" s="126"/>
      <c r="S30" s="126"/>
      <c r="T30" s="127"/>
      <c r="U30" s="128"/>
      <c r="V30" s="128"/>
      <c r="W30" s="125"/>
      <c r="X30" s="124"/>
      <c r="Y30" s="124"/>
      <c r="Z30" s="124"/>
      <c r="AA30" s="121"/>
      <c r="AB30" s="127"/>
      <c r="AC30" s="129"/>
      <c r="AD30" s="121"/>
      <c r="AE30" s="121"/>
      <c r="AF30" s="121"/>
      <c r="AG30" s="121"/>
    </row>
  </sheetData>
  <mergeCells count="4">
    <mergeCell ref="AI1:AJ1"/>
    <mergeCell ref="AI2:AJ2"/>
    <mergeCell ref="AI3:AJ3"/>
    <mergeCell ref="AI4:AJ4"/>
  </mergeCells>
  <conditionalFormatting sqref="F2:F30 H2:M30">
    <cfRule type="cellIs" dxfId="21" priority="2" operator="lessThan">
      <formula>0</formula>
    </cfRule>
  </conditionalFormatting>
  <conditionalFormatting sqref="H2:H30">
    <cfRule type="cellIs" dxfId="20" priority="1" operator="greaterThan">
      <formula>0.05</formula>
    </cfRule>
  </conditionalFormatting>
  <hyperlinks>
    <hyperlink ref="B1" location="index!A1" display="Model Variable" xr:uid="{3853DE10-2F76-4198-807B-A8AE2E2FF859}"/>
    <hyperlink ref="A2" location="STEP_2_3!A1" display="STEP_2_3" xr:uid="{0CB9ACED-CD35-41C8-8446-F9959D9F1C47}"/>
    <hyperlink ref="A3" location="STEP_1_3!A1" display="STEP_1_3" xr:uid="{D77AFA3F-50C2-4650-8ADD-A40720F386FF}"/>
    <hyperlink ref="A4" location="STEP_4_3!A1" display="STEP_4_3" xr:uid="{142D5CC0-9630-422A-B746-31B3CC3B5802}"/>
    <hyperlink ref="A5" location="STEP_3_3!A1" display="STEP_3_3" xr:uid="{291395C7-BA49-4BF7-BD75-5F955EEB5649}"/>
  </hyperlink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E6EC-F23F-4F47-BB5D-93B31AB2561C}">
  <sheetPr>
    <tabColor theme="0" tint="-0.14999847407452621"/>
  </sheetPr>
  <dimension ref="A1:AH36"/>
  <sheetViews>
    <sheetView showGridLines="0" zoomScale="90" zoomScaleNormal="90" workbookViewId="0">
      <pane xSplit="3" ySplit="1" topLeftCell="AA10" activePane="bottomRight" state="frozen"/>
      <selection pane="topRight" activeCell="C1" sqref="C1"/>
      <selection pane="bottomLeft" activeCell="A2" sqref="A2"/>
      <selection pane="bottomRight" activeCell="A2" sqref="A2:AE31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4" t="s">
        <v>22</v>
      </c>
      <c r="C1" s="14" t="s">
        <v>23</v>
      </c>
      <c r="D1" s="15" t="s">
        <v>24</v>
      </c>
      <c r="E1" s="16" t="s">
        <v>25</v>
      </c>
      <c r="F1" s="17" t="s">
        <v>26</v>
      </c>
      <c r="G1" s="17" t="s">
        <v>27</v>
      </c>
      <c r="H1" s="17" t="s">
        <v>28</v>
      </c>
      <c r="I1" s="18" t="s">
        <v>29</v>
      </c>
      <c r="J1" s="19" t="s">
        <v>30</v>
      </c>
      <c r="K1" s="20" t="s">
        <v>31</v>
      </c>
      <c r="L1" s="20" t="s">
        <v>32</v>
      </c>
      <c r="M1" s="21" t="s">
        <v>33</v>
      </c>
      <c r="N1" s="22" t="s">
        <v>34</v>
      </c>
      <c r="O1" s="23" t="s">
        <v>35</v>
      </c>
      <c r="P1" s="23" t="s">
        <v>36</v>
      </c>
      <c r="Q1" s="24" t="s">
        <v>37</v>
      </c>
      <c r="R1" s="25" t="s">
        <v>38</v>
      </c>
      <c r="S1" s="26" t="s">
        <v>39</v>
      </c>
      <c r="T1" s="27" t="s">
        <v>40</v>
      </c>
      <c r="U1" s="26" t="s">
        <v>41</v>
      </c>
      <c r="V1" s="28" t="s">
        <v>42</v>
      </c>
      <c r="W1" s="29" t="s">
        <v>43</v>
      </c>
      <c r="X1" s="26" t="s">
        <v>44</v>
      </c>
      <c r="Y1" s="27" t="s">
        <v>45</v>
      </c>
      <c r="Z1" s="26" t="s">
        <v>46</v>
      </c>
      <c r="AA1" s="27" t="s">
        <v>47</v>
      </c>
      <c r="AB1" s="30" t="s">
        <v>48</v>
      </c>
      <c r="AC1" s="31" t="s">
        <v>49</v>
      </c>
      <c r="AD1" s="32" t="s">
        <v>50</v>
      </c>
      <c r="AE1" s="33" t="s">
        <v>51</v>
      </c>
      <c r="AG1" s="179" t="s">
        <v>52</v>
      </c>
      <c r="AH1" s="179"/>
    </row>
    <row r="2" spans="1:34" x14ac:dyDescent="0.25">
      <c r="A2" t="s">
        <v>205</v>
      </c>
      <c r="B2" s="34" t="s">
        <v>53</v>
      </c>
      <c r="C2" s="34" t="s">
        <v>53</v>
      </c>
      <c r="D2">
        <v>1</v>
      </c>
      <c r="E2" s="35">
        <v>-1.0639544140967086E-4</v>
      </c>
      <c r="F2" s="35">
        <v>4.7393620897729361E-5</v>
      </c>
      <c r="G2" s="35">
        <v>-2.2449316889980078</v>
      </c>
      <c r="H2" s="35">
        <v>2.4815719894140095E-2</v>
      </c>
      <c r="I2" s="35">
        <v>1.028254362954093</v>
      </c>
      <c r="J2" s="36">
        <v>883212325.37275505</v>
      </c>
      <c r="K2" s="36">
        <v>9323652.5</v>
      </c>
      <c r="L2" s="36">
        <v>430838142.80760378</v>
      </c>
      <c r="M2" s="36">
        <v>4597254</v>
      </c>
      <c r="N2" s="37">
        <v>-1.007864302283854E-2</v>
      </c>
      <c r="O2" s="37">
        <v>-9.9709988571738285E-3</v>
      </c>
      <c r="P2" s="38">
        <v>-45839.214380137812</v>
      </c>
      <c r="Q2" s="39">
        <v>-10356912.097048337</v>
      </c>
      <c r="R2" s="40">
        <v>3152526.7300000004</v>
      </c>
      <c r="S2" s="39">
        <v>3363922</v>
      </c>
      <c r="T2" s="41">
        <v>-3.2852733645333232</v>
      </c>
      <c r="U2" s="42">
        <v>4.8722226788881624</v>
      </c>
      <c r="V2" s="43">
        <v>1.9099999999999999E-2</v>
      </c>
      <c r="W2" s="38">
        <v>90073.651799999992</v>
      </c>
      <c r="X2" s="44">
        <v>444030219</v>
      </c>
      <c r="Y2" s="45">
        <v>-1.0453476797164213E-4</v>
      </c>
      <c r="Z2" s="46">
        <v>2.0285477867442169E-4</v>
      </c>
      <c r="AA2" s="40">
        <v>0</v>
      </c>
      <c r="AB2" s="47">
        <v>2590219.94</v>
      </c>
      <c r="AC2" s="42">
        <v>0</v>
      </c>
      <c r="AD2" s="34">
        <v>4</v>
      </c>
      <c r="AE2" s="34">
        <v>1</v>
      </c>
      <c r="AG2" s="48" t="s">
        <v>55</v>
      </c>
      <c r="AH2" s="48" t="s">
        <v>56</v>
      </c>
    </row>
    <row r="3" spans="1:34" x14ac:dyDescent="0.25">
      <c r="A3" t="s">
        <v>206</v>
      </c>
      <c r="B3" s="34" t="s">
        <v>57</v>
      </c>
      <c r="C3" s="34" t="s">
        <v>57</v>
      </c>
      <c r="D3">
        <v>1</v>
      </c>
      <c r="E3" s="35">
        <v>7.5020948909281892E-4</v>
      </c>
      <c r="F3" s="35">
        <v>8.2476078074140931E-5</v>
      </c>
      <c r="G3" s="35">
        <v>9.0960858786038141</v>
      </c>
      <c r="H3" s="35">
        <v>1.321030838619001E-19</v>
      </c>
      <c r="I3" s="35">
        <v>1.0313696804194348</v>
      </c>
      <c r="J3" s="36">
        <v>246653180</v>
      </c>
      <c r="K3" s="36">
        <v>9323652.5</v>
      </c>
      <c r="L3" s="36">
        <v>57755780</v>
      </c>
      <c r="M3" s="36">
        <v>4597254</v>
      </c>
      <c r="N3" s="37">
        <v>1.9846466409051505E-2</v>
      </c>
      <c r="O3" s="37">
        <v>9.4249598142624388E-3</v>
      </c>
      <c r="P3" s="38">
        <v>43328.934205957252</v>
      </c>
      <c r="Q3" s="39">
        <v>9789739.3944939822</v>
      </c>
      <c r="R3" s="40">
        <v>1807478.9900000002</v>
      </c>
      <c r="S3" s="39">
        <v>3987750</v>
      </c>
      <c r="T3" s="41">
        <v>5.4162396623453866</v>
      </c>
      <c r="U3" s="42">
        <v>2.2809597431289705</v>
      </c>
      <c r="V3" s="43">
        <v>1.06E-2</v>
      </c>
      <c r="W3" s="38">
        <v>49988.518799999998</v>
      </c>
      <c r="X3" s="44">
        <v>196898252</v>
      </c>
      <c r="Y3" s="45">
        <v>7.254822161141492E-4</v>
      </c>
      <c r="Z3" s="46">
        <v>2.5387995216940776E-4</v>
      </c>
      <c r="AA3" s="40">
        <v>0</v>
      </c>
      <c r="AB3" s="47">
        <v>3070567.5</v>
      </c>
      <c r="AC3" s="42">
        <v>0</v>
      </c>
      <c r="AD3" s="34">
        <v>18</v>
      </c>
      <c r="AE3" s="34">
        <v>2</v>
      </c>
      <c r="AG3" s="48"/>
      <c r="AH3" s="48"/>
    </row>
    <row r="4" spans="1:34" x14ac:dyDescent="0.25">
      <c r="A4" t="s">
        <v>207</v>
      </c>
      <c r="B4" s="34" t="s">
        <v>58</v>
      </c>
      <c r="C4" s="34" t="s">
        <v>58</v>
      </c>
      <c r="D4">
        <v>1</v>
      </c>
      <c r="E4" s="35">
        <v>0.70919945084561853</v>
      </c>
      <c r="F4" s="35">
        <v>0.16557432446210688</v>
      </c>
      <c r="G4" s="35">
        <v>4.2832694812408851</v>
      </c>
      <c r="H4" s="35">
        <v>1.875947563985184E-5</v>
      </c>
      <c r="I4" s="35">
        <v>1.4889933127773389</v>
      </c>
      <c r="J4" s="36">
        <v>95540</v>
      </c>
      <c r="K4" s="36">
        <v>9323652.5</v>
      </c>
      <c r="L4" s="36">
        <v>10498</v>
      </c>
      <c r="M4" s="36">
        <v>4597254</v>
      </c>
      <c r="N4" s="37">
        <v>7.2672073024804811E-3</v>
      </c>
      <c r="O4" s="37">
        <v>1.6194832469507458E-3</v>
      </c>
      <c r="P4" s="38">
        <v>7445.1758349773036</v>
      </c>
      <c r="Q4" s="39">
        <v>1682163.028154772</v>
      </c>
      <c r="R4" s="40">
        <v>40506.06</v>
      </c>
      <c r="S4" s="39">
        <v>376728</v>
      </c>
      <c r="T4" s="41">
        <v>41.528675663709876</v>
      </c>
      <c r="U4" s="42">
        <v>0.6833340056313002</v>
      </c>
      <c r="V4" s="43">
        <v>2.9999999999999997E-4</v>
      </c>
      <c r="W4" s="38">
        <v>1414.7693999999999</v>
      </c>
      <c r="X4" s="44">
        <v>87089</v>
      </c>
      <c r="Y4" s="45">
        <v>0.70610544717159551</v>
      </c>
      <c r="Z4" s="46">
        <v>1.624509869214252E-2</v>
      </c>
      <c r="AA4" s="40">
        <v>0</v>
      </c>
      <c r="AB4" s="47">
        <v>290080.56</v>
      </c>
      <c r="AC4" s="42">
        <v>0</v>
      </c>
      <c r="AD4" s="34">
        <v>20</v>
      </c>
      <c r="AE4" s="34">
        <v>3</v>
      </c>
      <c r="AG4" s="48" t="s">
        <v>59</v>
      </c>
      <c r="AH4" s="49" t="s">
        <v>60</v>
      </c>
    </row>
    <row r="5" spans="1:34" x14ac:dyDescent="0.25">
      <c r="A5" t="s">
        <v>207</v>
      </c>
      <c r="B5" s="34" t="s">
        <v>61</v>
      </c>
      <c r="C5" s="34" t="s">
        <v>61</v>
      </c>
      <c r="D5">
        <v>1</v>
      </c>
      <c r="E5" s="35">
        <v>-2.570981818289565E-4</v>
      </c>
      <c r="F5" s="35">
        <v>6.1105156757078257E-5</v>
      </c>
      <c r="G5" s="35">
        <v>-4.207471111661536</v>
      </c>
      <c r="H5" s="35">
        <v>2.6273291144287275E-5</v>
      </c>
      <c r="I5" s="35">
        <v>1.1436639848602634</v>
      </c>
      <c r="J5" s="36">
        <v>604470672</v>
      </c>
      <c r="K5" s="36">
        <v>9323652.5</v>
      </c>
      <c r="L5" s="36">
        <v>268715886</v>
      </c>
      <c r="M5" s="36">
        <v>4597254</v>
      </c>
      <c r="N5" s="37">
        <v>-1.6668179207679341E-2</v>
      </c>
      <c r="O5" s="37">
        <v>-1.5027746067360459E-2</v>
      </c>
      <c r="P5" s="38">
        <v>-69086.36571915714</v>
      </c>
      <c r="Q5" s="39">
        <v>-15609373.470586363</v>
      </c>
      <c r="R5" s="40">
        <v>2042004</v>
      </c>
      <c r="S5" s="39">
        <v>2105169</v>
      </c>
      <c r="T5" s="41">
        <v>-7.6441444143039696</v>
      </c>
      <c r="U5" s="42">
        <v>2.7717983089237097</v>
      </c>
      <c r="V5" s="43">
        <v>6.7999999999999996E-3</v>
      </c>
      <c r="W5" s="38">
        <v>32068.106399999993</v>
      </c>
      <c r="X5" s="44">
        <v>309639512</v>
      </c>
      <c r="Y5" s="45">
        <v>-2.5593701935922226E-4</v>
      </c>
      <c r="Z5" s="46">
        <v>1.0356593767012524E-4</v>
      </c>
      <c r="AA5" s="40">
        <v>0</v>
      </c>
      <c r="AB5" s="47">
        <v>1620980.1300000001</v>
      </c>
      <c r="AC5" s="42">
        <v>0</v>
      </c>
      <c r="AD5" s="34">
        <v>21</v>
      </c>
      <c r="AE5" s="34">
        <v>4</v>
      </c>
      <c r="AG5" s="48" t="s">
        <v>62</v>
      </c>
      <c r="AH5" s="48">
        <v>0.9677</v>
      </c>
    </row>
    <row r="6" spans="1:34" x14ac:dyDescent="0.25">
      <c r="A6" t="s">
        <v>205</v>
      </c>
      <c r="B6" s="34" t="s">
        <v>63</v>
      </c>
      <c r="C6" s="34" t="s">
        <v>63</v>
      </c>
      <c r="D6">
        <v>1</v>
      </c>
      <c r="E6" s="35">
        <v>2.0426848041577749E-4</v>
      </c>
      <c r="F6" s="35">
        <v>4.2796951254243922E-5</v>
      </c>
      <c r="G6" s="35">
        <v>4.7729680369585061</v>
      </c>
      <c r="H6" s="35">
        <v>1.8666474094773896E-6</v>
      </c>
      <c r="I6" s="35">
        <v>0.86267225231322264</v>
      </c>
      <c r="J6" s="36">
        <v>905881775.11916935</v>
      </c>
      <c r="K6" s="36">
        <v>9323652.5</v>
      </c>
      <c r="L6" s="36">
        <v>397291064.79305899</v>
      </c>
      <c r="M6" s="36">
        <v>4597254</v>
      </c>
      <c r="N6" s="37">
        <v>1.9846631311059671E-2</v>
      </c>
      <c r="O6" s="37">
        <v>1.7652720969527538E-2</v>
      </c>
      <c r="P6" s="38">
        <v>81154.042088044356</v>
      </c>
      <c r="Q6" s="39">
        <v>18335944.269372743</v>
      </c>
      <c r="R6" s="40">
        <v>11954978.08</v>
      </c>
      <c r="S6" s="39">
        <v>12438170</v>
      </c>
      <c r="T6" s="41">
        <v>1.5337497188763347</v>
      </c>
      <c r="U6" s="42">
        <v>1.3314979422690911</v>
      </c>
      <c r="V6" s="43">
        <v>1.9300000000000001E-2</v>
      </c>
      <c r="W6" s="38">
        <v>91016.83140000001</v>
      </c>
      <c r="X6" s="44">
        <v>227016694</v>
      </c>
      <c r="Y6" s="45">
        <v>4.7685684602638854E-4</v>
      </c>
      <c r="Z6" s="46">
        <v>4.0092571958606711E-4</v>
      </c>
      <c r="AA6" s="40">
        <v>0</v>
      </c>
      <c r="AB6" s="47">
        <v>9577390.9000000004</v>
      </c>
      <c r="AC6" s="42">
        <v>0</v>
      </c>
      <c r="AD6" s="34">
        <v>22</v>
      </c>
      <c r="AE6" s="34">
        <v>5</v>
      </c>
    </row>
    <row r="7" spans="1:34" x14ac:dyDescent="0.25">
      <c r="A7" t="s">
        <v>208</v>
      </c>
      <c r="B7" s="34" t="s">
        <v>64</v>
      </c>
      <c r="C7" s="34" t="s">
        <v>209</v>
      </c>
      <c r="D7">
        <v>1</v>
      </c>
      <c r="E7" s="35">
        <v>0.3937407220350686</v>
      </c>
      <c r="F7" s="35">
        <v>0.13698991538014055</v>
      </c>
      <c r="G7" s="35">
        <v>2.8742314420916073</v>
      </c>
      <c r="H7" s="35">
        <v>4.0670748076480044E-3</v>
      </c>
      <c r="I7" s="35">
        <v>1.8037967894375768</v>
      </c>
      <c r="J7" s="36">
        <v>811070.03749983548</v>
      </c>
      <c r="K7" s="36">
        <v>9323652.5</v>
      </c>
      <c r="L7" s="36">
        <v>405149.21685773728</v>
      </c>
      <c r="M7" s="36">
        <v>4597254</v>
      </c>
      <c r="N7" s="37">
        <v>3.4251737952073542E-2</v>
      </c>
      <c r="O7" s="37">
        <v>3.4699789304116775E-2</v>
      </c>
      <c r="P7" s="38">
        <v>159523.74517750807</v>
      </c>
      <c r="Q7" s="39">
        <v>36042794.985406175</v>
      </c>
      <c r="R7" s="40">
        <v>25631681.670000002</v>
      </c>
      <c r="S7" s="39">
        <v>26202953</v>
      </c>
      <c r="T7" s="41">
        <v>1.4061814378567137</v>
      </c>
      <c r="U7" s="42">
        <v>1.1723909778655064</v>
      </c>
      <c r="V7" s="43">
        <v>3.5799999999999998E-2</v>
      </c>
      <c r="W7" s="38">
        <v>168829.14840000001</v>
      </c>
      <c r="X7" s="44">
        <v>135015.01051362028</v>
      </c>
      <c r="Y7" s="45">
        <v>1.2709618205370672</v>
      </c>
      <c r="Z7" s="46">
        <v>1.2504472484781133</v>
      </c>
      <c r="AA7" s="40">
        <v>0</v>
      </c>
      <c r="AB7" s="47">
        <v>20176273.809999999</v>
      </c>
      <c r="AC7" s="42">
        <v>0</v>
      </c>
      <c r="AD7" s="34">
        <v>23</v>
      </c>
      <c r="AE7" s="34">
        <v>6</v>
      </c>
    </row>
    <row r="8" spans="1:34" x14ac:dyDescent="0.25">
      <c r="A8" t="s">
        <v>207</v>
      </c>
      <c r="B8" s="50" t="s">
        <v>66</v>
      </c>
      <c r="C8" s="50" t="s">
        <v>66</v>
      </c>
      <c r="D8">
        <v>1</v>
      </c>
      <c r="E8" s="35">
        <v>0.55769441691917043</v>
      </c>
      <c r="F8" s="35">
        <v>0.1258721503980352</v>
      </c>
      <c r="G8" s="35">
        <v>4.4306418469504099</v>
      </c>
      <c r="H8" s="35">
        <v>9.5944829760761452E-6</v>
      </c>
      <c r="I8" s="35">
        <v>1.0167083974179494</v>
      </c>
      <c r="J8" s="36">
        <v>579070</v>
      </c>
      <c r="K8" s="36">
        <v>9323652.5</v>
      </c>
      <c r="L8" s="36">
        <v>293712</v>
      </c>
      <c r="M8" s="36">
        <v>4597254</v>
      </c>
      <c r="N8" s="37">
        <v>3.4637080908515624E-2</v>
      </c>
      <c r="O8" s="37">
        <v>3.5630300736518669E-2</v>
      </c>
      <c r="P8" s="38">
        <v>163801.54258216338</v>
      </c>
      <c r="Q8" s="39">
        <v>37009320.531013995</v>
      </c>
      <c r="R8" s="40">
        <v>0</v>
      </c>
      <c r="S8" s="39">
        <v>0</v>
      </c>
      <c r="T8" s="41">
        <v>0</v>
      </c>
      <c r="U8" s="42">
        <v>0</v>
      </c>
      <c r="V8" s="43">
        <v>0</v>
      </c>
      <c r="W8" s="38">
        <v>0</v>
      </c>
      <c r="X8" s="44">
        <v>0</v>
      </c>
      <c r="Y8" s="45">
        <v>0.55735284588271672</v>
      </c>
      <c r="Z8" s="46">
        <v>0</v>
      </c>
      <c r="AA8" s="40">
        <v>0</v>
      </c>
      <c r="AB8" s="47">
        <v>0</v>
      </c>
      <c r="AC8" s="42">
        <v>0</v>
      </c>
      <c r="AD8" s="50">
        <v>1</v>
      </c>
      <c r="AE8" s="50">
        <v>7</v>
      </c>
    </row>
    <row r="9" spans="1:34" x14ac:dyDescent="0.25">
      <c r="A9" t="s">
        <v>207</v>
      </c>
      <c r="B9" s="50" t="s">
        <v>67</v>
      </c>
      <c r="C9" s="50" t="s">
        <v>67</v>
      </c>
      <c r="D9">
        <v>1</v>
      </c>
      <c r="E9" s="35">
        <v>0.46057487840640154</v>
      </c>
      <c r="F9" s="35">
        <v>0.47777431791573555</v>
      </c>
      <c r="G9" s="35">
        <v>0.96400091243002428</v>
      </c>
      <c r="H9" s="35">
        <v>0.33509172749775573</v>
      </c>
      <c r="I9" s="35">
        <v>0.81593864103240732</v>
      </c>
      <c r="J9" s="36">
        <v>483698</v>
      </c>
      <c r="K9" s="36">
        <v>9323652.5</v>
      </c>
      <c r="L9" s="36">
        <v>237840</v>
      </c>
      <c r="M9" s="36">
        <v>4597254</v>
      </c>
      <c r="N9" s="37">
        <v>2.3893977980777342E-2</v>
      </c>
      <c r="O9" s="37">
        <v>2.3827947962017877E-2</v>
      </c>
      <c r="P9" s="38">
        <v>109543.12908017854</v>
      </c>
      <c r="Q9" s="39">
        <v>24750174.584375538</v>
      </c>
      <c r="R9" s="40">
        <v>0</v>
      </c>
      <c r="S9" s="39">
        <v>0</v>
      </c>
      <c r="T9" s="41">
        <v>0</v>
      </c>
      <c r="U9" s="42">
        <v>0</v>
      </c>
      <c r="V9" s="43">
        <v>0</v>
      </c>
      <c r="W9" s="38">
        <v>0</v>
      </c>
      <c r="X9" s="44">
        <v>0</v>
      </c>
      <c r="Y9" s="45">
        <v>0.46011058921445958</v>
      </c>
      <c r="Z9" s="46">
        <v>0</v>
      </c>
      <c r="AA9" s="40">
        <v>0</v>
      </c>
      <c r="AB9" s="47">
        <v>0</v>
      </c>
      <c r="AC9" s="42">
        <v>0</v>
      </c>
      <c r="AD9" s="50">
        <v>2</v>
      </c>
      <c r="AE9" s="50">
        <v>8</v>
      </c>
    </row>
    <row r="10" spans="1:34" x14ac:dyDescent="0.25">
      <c r="A10" t="s">
        <v>207</v>
      </c>
      <c r="B10" s="50" t="s">
        <v>68</v>
      </c>
      <c r="C10" s="50" t="s">
        <v>68</v>
      </c>
      <c r="D10">
        <v>1</v>
      </c>
      <c r="E10" s="35">
        <v>1.6489321373601993</v>
      </c>
      <c r="F10" s="35">
        <v>0.11559999617245281</v>
      </c>
      <c r="G10" s="35">
        <v>14.26411930758468</v>
      </c>
      <c r="H10" s="35">
        <v>2.760316750002654E-45</v>
      </c>
      <c r="I10" s="35">
        <v>1.2274811195873068</v>
      </c>
      <c r="J10" s="36">
        <v>226702</v>
      </c>
      <c r="K10" s="36">
        <v>9323652.5</v>
      </c>
      <c r="L10" s="36">
        <v>152376</v>
      </c>
      <c r="M10" s="36">
        <v>4597254</v>
      </c>
      <c r="N10" s="37">
        <v>4.0093323233982806E-2</v>
      </c>
      <c r="O10" s="37">
        <v>5.465386149262097E-2</v>
      </c>
      <c r="P10" s="38">
        <v>251257.68336239771</v>
      </c>
      <c r="Q10" s="39">
        <v>56769160.978900142</v>
      </c>
      <c r="R10" s="40">
        <v>0</v>
      </c>
      <c r="S10" s="39">
        <v>0</v>
      </c>
      <c r="T10" s="41">
        <v>0</v>
      </c>
      <c r="U10" s="42">
        <v>0</v>
      </c>
      <c r="V10" s="43">
        <v>0</v>
      </c>
      <c r="W10" s="38">
        <v>0</v>
      </c>
      <c r="X10" s="44">
        <v>0</v>
      </c>
      <c r="Y10" s="45">
        <v>1.6486291919004601</v>
      </c>
      <c r="Z10" s="46">
        <v>0</v>
      </c>
      <c r="AA10" s="40">
        <v>0</v>
      </c>
      <c r="AB10" s="47">
        <v>0</v>
      </c>
      <c r="AC10" s="42">
        <v>0</v>
      </c>
      <c r="AD10" s="50">
        <v>3</v>
      </c>
      <c r="AE10" s="50">
        <v>9</v>
      </c>
    </row>
    <row r="11" spans="1:34" x14ac:dyDescent="0.25">
      <c r="A11" t="s">
        <v>207</v>
      </c>
      <c r="B11" s="50" t="s">
        <v>69</v>
      </c>
      <c r="C11" s="50" t="s">
        <v>70</v>
      </c>
      <c r="D11">
        <v>1</v>
      </c>
      <c r="E11" s="35">
        <v>-0.14974819792100727</v>
      </c>
      <c r="F11" s="35">
        <v>9.8600180115077179E-2</v>
      </c>
      <c r="G11" s="35">
        <v>-1.5187416264983975</v>
      </c>
      <c r="H11" s="35">
        <v>0.12889028008192835</v>
      </c>
      <c r="I11" s="35">
        <v>1.0585440347204487</v>
      </c>
      <c r="J11" s="36">
        <v>842798.96037264389</v>
      </c>
      <c r="K11" s="36">
        <v>9323652.5</v>
      </c>
      <c r="L11" s="36">
        <v>427838.22707472503</v>
      </c>
      <c r="M11" s="36">
        <v>4597254</v>
      </c>
      <c r="N11" s="37">
        <v>-1.3536285862809864E-2</v>
      </c>
      <c r="O11" s="37">
        <v>-1.3936146122480677E-2</v>
      </c>
      <c r="P11" s="38">
        <v>-64068.003506158777</v>
      </c>
      <c r="Q11" s="39">
        <v>-14475524.712181514</v>
      </c>
      <c r="R11" s="40">
        <v>0</v>
      </c>
      <c r="S11" s="39">
        <v>0</v>
      </c>
      <c r="T11" s="41">
        <v>0</v>
      </c>
      <c r="U11" s="42">
        <v>0</v>
      </c>
      <c r="V11" s="43">
        <v>0</v>
      </c>
      <c r="W11" s="38">
        <v>0</v>
      </c>
      <c r="X11" s="44">
        <v>0</v>
      </c>
      <c r="Y11" s="45">
        <v>-0.44814708458302749</v>
      </c>
      <c r="Z11" s="46">
        <v>0</v>
      </c>
      <c r="AA11" s="40">
        <v>0</v>
      </c>
      <c r="AB11" s="47">
        <v>0</v>
      </c>
      <c r="AC11" s="42">
        <v>0</v>
      </c>
      <c r="AD11" s="50">
        <v>19</v>
      </c>
      <c r="AE11" s="50">
        <v>10</v>
      </c>
    </row>
    <row r="12" spans="1:34" x14ac:dyDescent="0.25">
      <c r="A12" t="s">
        <v>207</v>
      </c>
      <c r="B12" s="50" t="s">
        <v>71</v>
      </c>
      <c r="C12" s="50" t="s">
        <v>72</v>
      </c>
      <c r="D12">
        <v>1</v>
      </c>
      <c r="E12" s="35">
        <v>2.6375063871499558</v>
      </c>
      <c r="F12" s="35">
        <v>0.26207917994034219</v>
      </c>
      <c r="G12" s="35">
        <v>10.063776862207591</v>
      </c>
      <c r="H12" s="35">
        <v>1.3329230421759786E-23</v>
      </c>
      <c r="I12" s="35">
        <v>1.0846496544667277</v>
      </c>
      <c r="J12" s="36">
        <v>236387.62362146378</v>
      </c>
      <c r="K12" s="36">
        <v>9323652.5</v>
      </c>
      <c r="L12" s="36">
        <v>136542.54021167755</v>
      </c>
      <c r="M12" s="36">
        <v>4597254</v>
      </c>
      <c r="N12" s="37">
        <v>6.6870131329413066E-2</v>
      </c>
      <c r="O12" s="37">
        <v>7.8336289864771286E-2</v>
      </c>
      <c r="P12" s="38">
        <v>360131.82192597922</v>
      </c>
      <c r="Q12" s="39">
        <v>81368183.845955744</v>
      </c>
      <c r="R12" s="40">
        <v>0</v>
      </c>
      <c r="S12" s="39">
        <v>0</v>
      </c>
      <c r="T12" s="41">
        <v>0</v>
      </c>
      <c r="U12" s="42">
        <v>0</v>
      </c>
      <c r="V12" s="43">
        <v>0</v>
      </c>
      <c r="W12" s="38">
        <v>0</v>
      </c>
      <c r="X12" s="44">
        <v>0</v>
      </c>
      <c r="Y12" s="45">
        <v>4.7692630467876098</v>
      </c>
      <c r="Z12" s="46">
        <v>0</v>
      </c>
      <c r="AA12" s="40">
        <v>0</v>
      </c>
      <c r="AB12" s="47">
        <v>0</v>
      </c>
      <c r="AC12" s="42">
        <v>0</v>
      </c>
      <c r="AD12" s="50">
        <v>27</v>
      </c>
      <c r="AE12" s="50">
        <v>11</v>
      </c>
    </row>
    <row r="13" spans="1:34" x14ac:dyDescent="0.25">
      <c r="A13" t="s">
        <v>207</v>
      </c>
      <c r="B13" s="50" t="s">
        <v>73</v>
      </c>
      <c r="C13" s="50" t="s">
        <v>74</v>
      </c>
      <c r="D13">
        <v>1</v>
      </c>
      <c r="E13" s="35">
        <v>1.7528057352593585</v>
      </c>
      <c r="F13" s="35">
        <v>0.20077806243351723</v>
      </c>
      <c r="G13" s="35">
        <v>8.7300659943352006</v>
      </c>
      <c r="H13" s="35">
        <v>3.4109612672589391E-18</v>
      </c>
      <c r="I13" s="35">
        <v>0.99395570839516234</v>
      </c>
      <c r="J13" s="36">
        <v>339423.96577980218</v>
      </c>
      <c r="K13" s="36">
        <v>9323652.5</v>
      </c>
      <c r="L13" s="36">
        <v>162205.90975764202</v>
      </c>
      <c r="M13" s="36">
        <v>4597254</v>
      </c>
      <c r="N13" s="37">
        <v>6.381021535319055E-2</v>
      </c>
      <c r="O13" s="37">
        <v>6.1844624838252753E-2</v>
      </c>
      <c r="P13" s="38">
        <v>284315.44891615683</v>
      </c>
      <c r="Q13" s="39">
        <v>64238232.528116472</v>
      </c>
      <c r="R13" s="40">
        <v>0</v>
      </c>
      <c r="S13" s="39">
        <v>0</v>
      </c>
      <c r="T13" s="41">
        <v>0</v>
      </c>
      <c r="U13" s="42">
        <v>0</v>
      </c>
      <c r="V13" s="43">
        <v>0</v>
      </c>
      <c r="W13" s="38">
        <v>0</v>
      </c>
      <c r="X13" s="44">
        <v>0</v>
      </c>
      <c r="Y13" s="45">
        <v>6.912605128036879</v>
      </c>
      <c r="Z13" s="46">
        <v>0</v>
      </c>
      <c r="AA13" s="40">
        <v>0</v>
      </c>
      <c r="AB13" s="47">
        <v>0</v>
      </c>
      <c r="AC13" s="42">
        <v>0</v>
      </c>
      <c r="AD13" s="50">
        <v>26</v>
      </c>
      <c r="AE13" s="50">
        <v>12</v>
      </c>
    </row>
    <row r="14" spans="1:34" x14ac:dyDescent="0.25">
      <c r="A14" t="s">
        <v>207</v>
      </c>
      <c r="B14" s="50" t="s">
        <v>75</v>
      </c>
      <c r="C14" s="50" t="s">
        <v>76</v>
      </c>
      <c r="D14">
        <v>1</v>
      </c>
      <c r="E14" s="35">
        <v>0.68462401161477804</v>
      </c>
      <c r="F14" s="35">
        <v>6.0339540829195931E-2</v>
      </c>
      <c r="G14" s="35">
        <v>11.346191936606774</v>
      </c>
      <c r="H14" s="35">
        <v>1.7606742673723511E-29</v>
      </c>
      <c r="I14" s="35">
        <v>1.5203999161516952</v>
      </c>
      <c r="J14" s="36">
        <v>2187928.1506779371</v>
      </c>
      <c r="K14" s="36">
        <v>9323652.5</v>
      </c>
      <c r="L14" s="36">
        <v>1167679.5481170248</v>
      </c>
      <c r="M14" s="36">
        <v>4597254</v>
      </c>
      <c r="N14" s="37">
        <v>0.16065679706982128</v>
      </c>
      <c r="O14" s="37">
        <v>0.17389107856829508</v>
      </c>
      <c r="P14" s="38">
        <v>799421.4565124088</v>
      </c>
      <c r="Q14" s="39">
        <v>180621283.88441363</v>
      </c>
      <c r="R14" s="40">
        <v>0</v>
      </c>
      <c r="S14" s="39">
        <v>0</v>
      </c>
      <c r="T14" s="41">
        <v>0</v>
      </c>
      <c r="U14" s="42">
        <v>0</v>
      </c>
      <c r="V14" s="43">
        <v>0</v>
      </c>
      <c r="W14" s="38">
        <v>0</v>
      </c>
      <c r="X14" s="44">
        <v>0</v>
      </c>
      <c r="Y14" s="45">
        <v>2.6469682084685107</v>
      </c>
      <c r="Z14" s="46">
        <v>0</v>
      </c>
      <c r="AA14" s="40">
        <v>0</v>
      </c>
      <c r="AB14" s="47">
        <v>0</v>
      </c>
      <c r="AC14" s="42">
        <v>0</v>
      </c>
      <c r="AD14" s="50">
        <v>28</v>
      </c>
      <c r="AE14" s="50">
        <v>13</v>
      </c>
    </row>
    <row r="15" spans="1:34" x14ac:dyDescent="0.25">
      <c r="A15" t="s">
        <v>207</v>
      </c>
      <c r="B15" s="50" t="s">
        <v>77</v>
      </c>
      <c r="C15" s="50" t="s">
        <v>78</v>
      </c>
      <c r="D15">
        <v>1</v>
      </c>
      <c r="E15" s="35">
        <v>-0.44078661222153004</v>
      </c>
      <c r="F15" s="35">
        <v>4.8017154191650369E-2</v>
      </c>
      <c r="G15" s="35">
        <v>-9.1797737629811014</v>
      </c>
      <c r="H15" s="35">
        <v>6.1714124806792168E-20</v>
      </c>
      <c r="I15" s="35">
        <v>1.4430574289300067</v>
      </c>
      <c r="J15" s="36">
        <v>1723050.6248531761</v>
      </c>
      <c r="K15" s="36">
        <v>9323652.5</v>
      </c>
      <c r="L15" s="36">
        <v>1096562.6124828663</v>
      </c>
      <c r="M15" s="36">
        <v>4597254</v>
      </c>
      <c r="N15" s="37">
        <v>-8.145924010093919E-2</v>
      </c>
      <c r="O15" s="37">
        <v>-0.10513887617371437</v>
      </c>
      <c r="P15" s="38">
        <v>-483350.1190451131</v>
      </c>
      <c r="Q15" s="39">
        <v>-109208125.89705285</v>
      </c>
      <c r="R15" s="40">
        <v>0</v>
      </c>
      <c r="S15" s="39">
        <v>0</v>
      </c>
      <c r="T15" s="41">
        <v>0</v>
      </c>
      <c r="U15" s="42">
        <v>0</v>
      </c>
      <c r="V15" s="43">
        <v>0</v>
      </c>
      <c r="W15" s="38">
        <v>0</v>
      </c>
      <c r="X15" s="44">
        <v>0</v>
      </c>
      <c r="Y15" s="45">
        <v>-0.74307826501623919</v>
      </c>
      <c r="Z15" s="46">
        <v>0</v>
      </c>
      <c r="AA15" s="40">
        <v>0</v>
      </c>
      <c r="AB15" s="47">
        <v>0</v>
      </c>
      <c r="AC15" s="42">
        <v>0</v>
      </c>
      <c r="AD15" s="50">
        <v>29</v>
      </c>
      <c r="AE15" s="50">
        <v>14</v>
      </c>
    </row>
    <row r="16" spans="1:34" x14ac:dyDescent="0.25">
      <c r="A16" t="s">
        <v>207</v>
      </c>
      <c r="B16" s="50" t="s">
        <v>79</v>
      </c>
      <c r="C16" s="50" t="s">
        <v>79</v>
      </c>
      <c r="D16">
        <v>1</v>
      </c>
      <c r="E16" s="35">
        <v>-4.5120000168631526E-2</v>
      </c>
      <c r="F16" s="35">
        <v>4.1434349856386422E-2</v>
      </c>
      <c r="G16" s="35">
        <v>-1.0889515661527152</v>
      </c>
      <c r="H16" s="35">
        <v>0.27622732080553197</v>
      </c>
      <c r="I16" s="35">
        <v>1.4906336464672858</v>
      </c>
      <c r="J16" s="36">
        <v>1371478</v>
      </c>
      <c r="K16" s="36">
        <v>9323652.5</v>
      </c>
      <c r="L16" s="36">
        <v>922036</v>
      </c>
      <c r="M16" s="36">
        <v>4597254</v>
      </c>
      <c r="N16" s="37">
        <v>-6.6370006380304745E-3</v>
      </c>
      <c r="O16" s="37">
        <v>-9.0493726201520165E-3</v>
      </c>
      <c r="P16" s="38">
        <v>-41602.264475484335</v>
      </c>
      <c r="Q16" s="39">
        <v>-9399615.6355909314</v>
      </c>
      <c r="R16" s="40">
        <v>0</v>
      </c>
      <c r="S16" s="39">
        <v>0</v>
      </c>
      <c r="T16" s="41">
        <v>0</v>
      </c>
      <c r="U16" s="42">
        <v>0</v>
      </c>
      <c r="V16" s="43">
        <v>0</v>
      </c>
      <c r="W16" s="38">
        <v>0</v>
      </c>
      <c r="X16" s="44">
        <v>0</v>
      </c>
      <c r="Y16" s="45">
        <v>-4.5112954602663617E-2</v>
      </c>
      <c r="Z16" s="46">
        <v>0</v>
      </c>
      <c r="AA16" s="40">
        <v>0</v>
      </c>
      <c r="AB16" s="47">
        <v>0</v>
      </c>
      <c r="AC16" s="42">
        <v>0</v>
      </c>
      <c r="AD16" s="50">
        <v>30</v>
      </c>
      <c r="AE16" s="50">
        <v>15</v>
      </c>
    </row>
    <row r="17" spans="1:31" x14ac:dyDescent="0.25">
      <c r="A17" t="s">
        <v>207</v>
      </c>
      <c r="B17" s="50" t="s">
        <v>81</v>
      </c>
      <c r="C17" s="50" t="s">
        <v>81</v>
      </c>
      <c r="D17">
        <v>1</v>
      </c>
      <c r="E17" s="35">
        <v>8.5273205178843903E-2</v>
      </c>
      <c r="F17" s="35">
        <v>7.9201768439226307E-3</v>
      </c>
      <c r="G17" s="35">
        <v>10.766578431171821</v>
      </c>
      <c r="H17" s="35">
        <v>9.654687225696446E-27</v>
      </c>
      <c r="I17" s="35">
        <v>1.0643825740994339</v>
      </c>
      <c r="J17" s="36">
        <v>9371327</v>
      </c>
      <c r="K17" s="36">
        <v>9323652.5</v>
      </c>
      <c r="L17" s="36">
        <v>4616328</v>
      </c>
      <c r="M17" s="36">
        <v>4597254</v>
      </c>
      <c r="N17" s="37">
        <v>8.5709231448623774E-2</v>
      </c>
      <c r="O17" s="37">
        <v>8.5627003580146341E-2</v>
      </c>
      <c r="P17" s="38">
        <v>393649.0847168421</v>
      </c>
      <c r="Q17" s="39">
        <v>88941074.200923309</v>
      </c>
      <c r="R17" s="40">
        <v>0</v>
      </c>
      <c r="S17" s="39">
        <v>0</v>
      </c>
      <c r="T17" s="41">
        <v>0</v>
      </c>
      <c r="U17" s="42">
        <v>0</v>
      </c>
      <c r="V17" s="43">
        <v>0</v>
      </c>
      <c r="W17" s="38">
        <v>0</v>
      </c>
      <c r="X17" s="44">
        <v>0</v>
      </c>
      <c r="Y17" s="45">
        <v>8.4347567363970533E-2</v>
      </c>
      <c r="Z17" s="46">
        <v>0</v>
      </c>
      <c r="AA17" s="40">
        <v>0</v>
      </c>
      <c r="AB17" s="47">
        <v>0</v>
      </c>
      <c r="AC17" s="42">
        <v>0</v>
      </c>
      <c r="AD17" s="50">
        <v>24</v>
      </c>
      <c r="AE17" s="50">
        <v>17</v>
      </c>
    </row>
    <row r="18" spans="1:31" x14ac:dyDescent="0.25">
      <c r="A18" t="s">
        <v>207</v>
      </c>
      <c r="B18" s="50" t="s">
        <v>82</v>
      </c>
      <c r="C18" s="50" t="s">
        <v>82</v>
      </c>
      <c r="D18">
        <v>1</v>
      </c>
      <c r="E18" s="35">
        <v>0.48049014504710008</v>
      </c>
      <c r="F18" s="35">
        <v>6.4351295484586755E-3</v>
      </c>
      <c r="G18" s="35">
        <v>74.666740028906759</v>
      </c>
      <c r="H18" s="35">
        <v>0</v>
      </c>
      <c r="I18" s="35">
        <v>1.1224721451514301</v>
      </c>
      <c r="J18" s="36">
        <v>9143633.5</v>
      </c>
      <c r="K18" s="36">
        <v>9323652.5</v>
      </c>
      <c r="L18" s="36">
        <v>4774073</v>
      </c>
      <c r="M18" s="36">
        <v>4597254</v>
      </c>
      <c r="N18" s="37">
        <v>0.47121294864566471</v>
      </c>
      <c r="O18" s="37">
        <v>0.49897069603625216</v>
      </c>
      <c r="P18" s="38">
        <v>2293895.0282354443</v>
      </c>
      <c r="Q18" s="39">
        <v>518282642.67951632</v>
      </c>
      <c r="R18" s="40">
        <v>0</v>
      </c>
      <c r="S18" s="39">
        <v>0</v>
      </c>
      <c r="T18" s="41">
        <v>0</v>
      </c>
      <c r="U18" s="42">
        <v>0</v>
      </c>
      <c r="V18" s="43">
        <v>0</v>
      </c>
      <c r="W18" s="38">
        <v>0</v>
      </c>
      <c r="X18" s="44">
        <v>0</v>
      </c>
      <c r="Y18" s="45">
        <v>0.47476844732342616</v>
      </c>
      <c r="Z18" s="46">
        <v>0</v>
      </c>
      <c r="AA18" s="40">
        <v>0</v>
      </c>
      <c r="AB18" s="47">
        <v>0</v>
      </c>
      <c r="AC18" s="42">
        <v>0</v>
      </c>
      <c r="AD18" s="50">
        <v>25</v>
      </c>
      <c r="AE18" s="50">
        <v>18</v>
      </c>
    </row>
    <row r="19" spans="1:31" x14ac:dyDescent="0.25">
      <c r="A19" t="s">
        <v>207</v>
      </c>
      <c r="B19" t="s">
        <v>84</v>
      </c>
      <c r="C19" t="s">
        <v>84</v>
      </c>
      <c r="E19" s="35">
        <v>-4.2818307078580589E-14</v>
      </c>
      <c r="F19" s="35">
        <v>8.257428034016618</v>
      </c>
      <c r="G19" s="35">
        <v>-5.185429034584356E-15</v>
      </c>
      <c r="H19" s="35">
        <v>1</v>
      </c>
      <c r="I19" s="35">
        <v>0</v>
      </c>
      <c r="J19" s="36">
        <v>5040</v>
      </c>
      <c r="K19" s="36">
        <v>9323652.5</v>
      </c>
      <c r="L19" s="36">
        <v>2520</v>
      </c>
      <c r="M19" s="36">
        <v>4597254</v>
      </c>
      <c r="N19" s="37">
        <v>-2.314589348713352E-17</v>
      </c>
      <c r="O19" s="37">
        <v>-2.3470996781562013E-17</v>
      </c>
      <c r="P19" s="38">
        <v>-1.0790213383802308E-10</v>
      </c>
      <c r="Q19" s="39">
        <v>-2.4379408119362934E-8</v>
      </c>
      <c r="R19" s="40">
        <v>0</v>
      </c>
      <c r="S19" s="39">
        <v>0</v>
      </c>
      <c r="T19" s="41">
        <v>0</v>
      </c>
      <c r="U19" s="42">
        <v>0</v>
      </c>
      <c r="V19" s="43">
        <v>0</v>
      </c>
      <c r="W19" s="38">
        <v>0</v>
      </c>
      <c r="X19" s="44">
        <v>0</v>
      </c>
      <c r="Y19" s="45">
        <v>0</v>
      </c>
      <c r="Z19" s="46">
        <v>0</v>
      </c>
      <c r="AA19" s="40">
        <v>0</v>
      </c>
      <c r="AB19" s="47">
        <v>0</v>
      </c>
      <c r="AC19" s="42">
        <v>0</v>
      </c>
      <c r="AD19">
        <v>5</v>
      </c>
      <c r="AE19">
        <v>20</v>
      </c>
    </row>
    <row r="20" spans="1:31" x14ac:dyDescent="0.25">
      <c r="A20" t="s">
        <v>207</v>
      </c>
      <c r="B20" t="s">
        <v>85</v>
      </c>
      <c r="C20" t="s">
        <v>85</v>
      </c>
      <c r="D20">
        <v>1</v>
      </c>
      <c r="E20" s="35">
        <v>4.0533635225021278</v>
      </c>
      <c r="F20" s="35">
        <v>1.2391991085099963</v>
      </c>
      <c r="G20" s="35">
        <v>3.2709541950654417</v>
      </c>
      <c r="H20" s="35">
        <v>1.079062758972677E-3</v>
      </c>
      <c r="I20" s="35">
        <v>1.0791434735095362</v>
      </c>
      <c r="J20" s="36">
        <v>63000</v>
      </c>
      <c r="K20" s="36">
        <v>9323652.5</v>
      </c>
      <c r="L20" s="36">
        <v>18900</v>
      </c>
      <c r="M20" s="36">
        <v>4597254</v>
      </c>
      <c r="N20" s="37">
        <v>2.7388612125734423E-2</v>
      </c>
      <c r="O20" s="37">
        <v>1.6663984755963063E-2</v>
      </c>
      <c r="P20" s="38">
        <v>76608.570575290214</v>
      </c>
      <c r="Q20" s="39">
        <v>17308940.435781069</v>
      </c>
      <c r="R20" s="40">
        <v>0</v>
      </c>
      <c r="S20" s="39">
        <v>0</v>
      </c>
      <c r="T20" s="41">
        <v>0</v>
      </c>
      <c r="U20" s="42">
        <v>0</v>
      </c>
      <c r="V20" s="43">
        <v>0</v>
      </c>
      <c r="W20" s="38">
        <v>0</v>
      </c>
      <c r="X20" s="44">
        <v>0</v>
      </c>
      <c r="Y20" s="45">
        <v>4.0341532688409805</v>
      </c>
      <c r="Z20" s="46">
        <v>0</v>
      </c>
      <c r="AA20" s="40">
        <v>0</v>
      </c>
      <c r="AB20" s="47">
        <v>0</v>
      </c>
      <c r="AC20" s="42">
        <v>0</v>
      </c>
      <c r="AD20">
        <v>17</v>
      </c>
      <c r="AE20">
        <v>21</v>
      </c>
    </row>
    <row r="21" spans="1:31" x14ac:dyDescent="0.25">
      <c r="A21" t="s">
        <v>207</v>
      </c>
      <c r="B21" t="s">
        <v>86</v>
      </c>
      <c r="C21" t="s">
        <v>86</v>
      </c>
      <c r="E21" s="35">
        <v>-101.3516692040987</v>
      </c>
      <c r="F21" s="35">
        <v>28.46735428453697</v>
      </c>
      <c r="G21" s="35">
        <v>-3.5602770876094856</v>
      </c>
      <c r="H21" s="35">
        <v>3.7388181888177213E-4</v>
      </c>
      <c r="I21" s="35">
        <v>0.90789329958539655</v>
      </c>
      <c r="J21" s="36">
        <v>420</v>
      </c>
      <c r="K21" s="36">
        <v>9323652.5</v>
      </c>
      <c r="L21" s="36">
        <v>210</v>
      </c>
      <c r="M21" s="36">
        <v>4597254</v>
      </c>
      <c r="N21" s="37">
        <v>-4.5655606604516263E-3</v>
      </c>
      <c r="O21" s="37">
        <v>-4.6296877511794489E-3</v>
      </c>
      <c r="P21" s="38">
        <v>-21283.850532860728</v>
      </c>
      <c r="Q21" s="39">
        <v>-4808873.1893945523</v>
      </c>
      <c r="R21" s="40">
        <v>0</v>
      </c>
      <c r="S21" s="39">
        <v>0</v>
      </c>
      <c r="T21" s="41">
        <v>0</v>
      </c>
      <c r="U21" s="42">
        <v>0</v>
      </c>
      <c r="V21" s="43">
        <v>0</v>
      </c>
      <c r="W21" s="38">
        <v>0</v>
      </c>
      <c r="X21" s="44">
        <v>0</v>
      </c>
      <c r="Y21" s="45">
        <v>0</v>
      </c>
      <c r="Z21" s="46">
        <v>0</v>
      </c>
      <c r="AA21" s="40">
        <v>0</v>
      </c>
      <c r="AB21" s="47">
        <v>0</v>
      </c>
      <c r="AC21" s="42">
        <v>0</v>
      </c>
      <c r="AD21">
        <v>6</v>
      </c>
      <c r="AE21">
        <v>22</v>
      </c>
    </row>
    <row r="22" spans="1:31" x14ac:dyDescent="0.25">
      <c r="A22" t="s">
        <v>207</v>
      </c>
      <c r="B22" t="s">
        <v>87</v>
      </c>
      <c r="C22" t="s">
        <v>87</v>
      </c>
      <c r="E22" s="35">
        <v>-129.77561664649983</v>
      </c>
      <c r="F22" s="35">
        <v>28.842189688043309</v>
      </c>
      <c r="G22" s="35">
        <v>-4.4995063845758922</v>
      </c>
      <c r="H22" s="35">
        <v>6.96439512436153E-6</v>
      </c>
      <c r="I22" s="35">
        <v>0.93195953466633563</v>
      </c>
      <c r="J22" s="36">
        <v>420</v>
      </c>
      <c r="K22" s="36">
        <v>9323652.5</v>
      </c>
      <c r="L22" s="36">
        <v>210</v>
      </c>
      <c r="M22" s="36">
        <v>4597254</v>
      </c>
      <c r="N22" s="37">
        <v>-5.8459663733209629E-3</v>
      </c>
      <c r="O22" s="37">
        <v>-5.9280778255378017E-3</v>
      </c>
      <c r="P22" s="38">
        <v>-27252.879495764962</v>
      </c>
      <c r="Q22" s="39">
        <v>-6157515.5932731358</v>
      </c>
      <c r="R22" s="40">
        <v>0</v>
      </c>
      <c r="S22" s="39">
        <v>0</v>
      </c>
      <c r="T22" s="41">
        <v>0</v>
      </c>
      <c r="U22" s="42">
        <v>0</v>
      </c>
      <c r="V22" s="43">
        <v>0</v>
      </c>
      <c r="W22" s="38">
        <v>0</v>
      </c>
      <c r="X22" s="44">
        <v>0</v>
      </c>
      <c r="Y22" s="45">
        <v>0</v>
      </c>
      <c r="Z22" s="46">
        <v>0</v>
      </c>
      <c r="AA22" s="40">
        <v>0</v>
      </c>
      <c r="AB22" s="47">
        <v>0</v>
      </c>
      <c r="AC22" s="42">
        <v>0</v>
      </c>
      <c r="AD22">
        <v>9</v>
      </c>
      <c r="AE22">
        <v>23</v>
      </c>
    </row>
    <row r="23" spans="1:31" x14ac:dyDescent="0.25">
      <c r="A23" t="s">
        <v>207</v>
      </c>
      <c r="B23" t="s">
        <v>88</v>
      </c>
      <c r="C23" t="s">
        <v>88</v>
      </c>
      <c r="E23" s="35">
        <v>93.657961344809834</v>
      </c>
      <c r="F23" s="35">
        <v>28.319549879686285</v>
      </c>
      <c r="G23" s="35">
        <v>3.307183968061266</v>
      </c>
      <c r="H23" s="35">
        <v>9.4899333744214863E-4</v>
      </c>
      <c r="I23" s="35">
        <v>0.89849008886749848</v>
      </c>
      <c r="J23" s="36">
        <v>420</v>
      </c>
      <c r="K23" s="36">
        <v>9323652.5</v>
      </c>
      <c r="L23" s="36">
        <v>210</v>
      </c>
      <c r="M23" s="36">
        <v>4597254</v>
      </c>
      <c r="N23" s="37">
        <v>4.2189843266702753E-3</v>
      </c>
      <c r="O23" s="37">
        <v>4.2782434649923772E-3</v>
      </c>
      <c r="P23" s="38">
        <v>19668.171882410064</v>
      </c>
      <c r="Q23" s="39">
        <v>4443826.7551117297</v>
      </c>
      <c r="R23" s="40">
        <v>0</v>
      </c>
      <c r="S23" s="39">
        <v>0</v>
      </c>
      <c r="T23" s="41">
        <v>0</v>
      </c>
      <c r="U23" s="42">
        <v>0</v>
      </c>
      <c r="V23" s="43">
        <v>0</v>
      </c>
      <c r="W23" s="38">
        <v>0</v>
      </c>
      <c r="X23" s="44">
        <v>0</v>
      </c>
      <c r="Y23" s="45">
        <v>0</v>
      </c>
      <c r="Z23" s="46">
        <v>0</v>
      </c>
      <c r="AA23" s="40">
        <v>0</v>
      </c>
      <c r="AB23" s="47">
        <v>0</v>
      </c>
      <c r="AC23" s="42">
        <v>0</v>
      </c>
      <c r="AD23">
        <v>10</v>
      </c>
      <c r="AE23">
        <v>24</v>
      </c>
    </row>
    <row r="24" spans="1:31" x14ac:dyDescent="0.25">
      <c r="A24" t="s">
        <v>207</v>
      </c>
      <c r="B24" t="s">
        <v>89</v>
      </c>
      <c r="C24" t="s">
        <v>89</v>
      </c>
      <c r="E24" s="35">
        <v>-87.478987019672843</v>
      </c>
      <c r="F24" s="35">
        <v>28.385856163730939</v>
      </c>
      <c r="G24" s="35">
        <v>-3.0817808177104111</v>
      </c>
      <c r="H24" s="35">
        <v>2.0687734191321963E-3</v>
      </c>
      <c r="I24" s="35">
        <v>0.90270239331535274</v>
      </c>
      <c r="J24" s="36">
        <v>420</v>
      </c>
      <c r="K24" s="36">
        <v>9323652.5</v>
      </c>
      <c r="L24" s="36">
        <v>210</v>
      </c>
      <c r="M24" s="36">
        <v>4597254</v>
      </c>
      <c r="N24" s="37">
        <v>-3.9406417761990373E-3</v>
      </c>
      <c r="O24" s="37">
        <v>-3.9959913622634935E-3</v>
      </c>
      <c r="P24" s="38">
        <v>-18370.587274131296</v>
      </c>
      <c r="Q24" s="39">
        <v>-4150650.4887172249</v>
      </c>
      <c r="R24" s="40">
        <v>0</v>
      </c>
      <c r="S24" s="39">
        <v>0</v>
      </c>
      <c r="T24" s="41">
        <v>0</v>
      </c>
      <c r="U24" s="42">
        <v>0</v>
      </c>
      <c r="V24" s="43">
        <v>0</v>
      </c>
      <c r="W24" s="38">
        <v>0</v>
      </c>
      <c r="X24" s="44">
        <v>0</v>
      </c>
      <c r="Y24" s="45">
        <v>0</v>
      </c>
      <c r="Z24" s="46">
        <v>0</v>
      </c>
      <c r="AA24" s="40">
        <v>0</v>
      </c>
      <c r="AB24" s="47">
        <v>0</v>
      </c>
      <c r="AC24" s="42">
        <v>0</v>
      </c>
      <c r="AD24">
        <v>11</v>
      </c>
      <c r="AE24">
        <v>25</v>
      </c>
    </row>
    <row r="25" spans="1:31" x14ac:dyDescent="0.25">
      <c r="A25" t="s">
        <v>207</v>
      </c>
      <c r="B25" t="s">
        <v>90</v>
      </c>
      <c r="C25" t="s">
        <v>90</v>
      </c>
      <c r="E25" s="35">
        <v>-68.691119705622043</v>
      </c>
      <c r="F25" s="35">
        <v>28.095713953404278</v>
      </c>
      <c r="G25" s="35">
        <v>-2.4448967490039148</v>
      </c>
      <c r="H25" s="35">
        <v>1.4523377303244826E-2</v>
      </c>
      <c r="I25" s="35">
        <v>0.88434300216808481</v>
      </c>
      <c r="J25" s="36">
        <v>420</v>
      </c>
      <c r="K25" s="36">
        <v>9323652.5</v>
      </c>
      <c r="L25" s="36">
        <v>210</v>
      </c>
      <c r="M25" s="36">
        <v>4597254</v>
      </c>
      <c r="N25" s="37">
        <v>-3.0943099044458446E-3</v>
      </c>
      <c r="O25" s="37">
        <v>-3.1377720565756492E-3</v>
      </c>
      <c r="P25" s="38">
        <v>-14425.135138180629</v>
      </c>
      <c r="Q25" s="39">
        <v>-3259215.0331205311</v>
      </c>
      <c r="R25" s="40">
        <v>0</v>
      </c>
      <c r="S25" s="39">
        <v>0</v>
      </c>
      <c r="T25" s="41">
        <v>0</v>
      </c>
      <c r="U25" s="42">
        <v>0</v>
      </c>
      <c r="V25" s="43">
        <v>0</v>
      </c>
      <c r="W25" s="38">
        <v>0</v>
      </c>
      <c r="X25" s="44">
        <v>0</v>
      </c>
      <c r="Y25" s="45">
        <v>0</v>
      </c>
      <c r="Z25" s="46">
        <v>0</v>
      </c>
      <c r="AA25" s="40">
        <v>0</v>
      </c>
      <c r="AB25" s="47">
        <v>0</v>
      </c>
      <c r="AC25" s="42">
        <v>0</v>
      </c>
      <c r="AD25">
        <v>12</v>
      </c>
      <c r="AE25">
        <v>26</v>
      </c>
    </row>
    <row r="26" spans="1:31" x14ac:dyDescent="0.25">
      <c r="A26" t="s">
        <v>207</v>
      </c>
      <c r="B26" t="s">
        <v>91</v>
      </c>
      <c r="C26" t="s">
        <v>91</v>
      </c>
      <c r="E26" s="35">
        <v>53.925747859672036</v>
      </c>
      <c r="F26" s="35">
        <v>28.219456206227161</v>
      </c>
      <c r="G26" s="35">
        <v>1.9109421338803931</v>
      </c>
      <c r="H26" s="35">
        <v>5.6068701941480399E-2</v>
      </c>
      <c r="I26" s="35">
        <v>0.89214999925723837</v>
      </c>
      <c r="J26" s="36">
        <v>420</v>
      </c>
      <c r="K26" s="36">
        <v>9323652.5</v>
      </c>
      <c r="L26" s="36">
        <v>210</v>
      </c>
      <c r="M26" s="36">
        <v>4597254</v>
      </c>
      <c r="N26" s="37">
        <v>2.4291782754732928E-3</v>
      </c>
      <c r="O26" s="37">
        <v>2.4632981015473864E-3</v>
      </c>
      <c r="P26" s="38">
        <v>11324.407050531128</v>
      </c>
      <c r="Q26" s="39">
        <v>2558636.5289970031</v>
      </c>
      <c r="R26" s="40">
        <v>0</v>
      </c>
      <c r="S26" s="39">
        <v>0</v>
      </c>
      <c r="T26" s="41">
        <v>0</v>
      </c>
      <c r="U26" s="42">
        <v>0</v>
      </c>
      <c r="V26" s="43">
        <v>0</v>
      </c>
      <c r="W26" s="38">
        <v>0</v>
      </c>
      <c r="X26" s="44">
        <v>0</v>
      </c>
      <c r="Y26" s="45">
        <v>0</v>
      </c>
      <c r="Z26" s="46">
        <v>0</v>
      </c>
      <c r="AA26" s="40">
        <v>0</v>
      </c>
      <c r="AB26" s="47">
        <v>0</v>
      </c>
      <c r="AC26" s="42">
        <v>0</v>
      </c>
      <c r="AD26">
        <v>13</v>
      </c>
      <c r="AE26">
        <v>27</v>
      </c>
    </row>
    <row r="27" spans="1:31" x14ac:dyDescent="0.25">
      <c r="A27" t="s">
        <v>207</v>
      </c>
      <c r="B27" t="s">
        <v>92</v>
      </c>
      <c r="C27" t="s">
        <v>92</v>
      </c>
      <c r="E27" s="35">
        <v>-2.8531751572757975</v>
      </c>
      <c r="F27" s="35">
        <v>27.91923493983586</v>
      </c>
      <c r="G27" s="35">
        <v>-0.10219388759843187</v>
      </c>
      <c r="H27" s="35">
        <v>0.91860684559553341</v>
      </c>
      <c r="I27" s="35">
        <v>0.87326815835884497</v>
      </c>
      <c r="J27" s="36">
        <v>420</v>
      </c>
      <c r="K27" s="36">
        <v>9323652.5</v>
      </c>
      <c r="L27" s="36">
        <v>210</v>
      </c>
      <c r="M27" s="36">
        <v>4597254</v>
      </c>
      <c r="N27" s="37">
        <v>-1.285261935765876E-4</v>
      </c>
      <c r="O27" s="37">
        <v>-1.3033145069380928E-4</v>
      </c>
      <c r="P27" s="38">
        <v>-599.16678302791752</v>
      </c>
      <c r="Q27" s="39">
        <v>-135375.74295732769</v>
      </c>
      <c r="R27" s="40">
        <v>0</v>
      </c>
      <c r="S27" s="39">
        <v>0</v>
      </c>
      <c r="T27" s="41">
        <v>0</v>
      </c>
      <c r="U27" s="42">
        <v>0</v>
      </c>
      <c r="V27" s="43">
        <v>0</v>
      </c>
      <c r="W27" s="38">
        <v>0</v>
      </c>
      <c r="X27" s="44">
        <v>0</v>
      </c>
      <c r="Y27" s="45">
        <v>0</v>
      </c>
      <c r="Z27" s="46">
        <v>0</v>
      </c>
      <c r="AA27" s="40">
        <v>0</v>
      </c>
      <c r="AB27" s="47">
        <v>0</v>
      </c>
      <c r="AC27" s="42">
        <v>0</v>
      </c>
      <c r="AD27">
        <v>14</v>
      </c>
      <c r="AE27">
        <v>28</v>
      </c>
    </row>
    <row r="28" spans="1:31" x14ac:dyDescent="0.25">
      <c r="A28" t="s">
        <v>207</v>
      </c>
      <c r="B28" t="s">
        <v>93</v>
      </c>
      <c r="C28" t="s">
        <v>93</v>
      </c>
      <c r="E28" s="35">
        <v>315.77472706224864</v>
      </c>
      <c r="F28" s="35">
        <v>28.15567413985681</v>
      </c>
      <c r="G28" s="35">
        <v>11.215314024935457</v>
      </c>
      <c r="H28" s="35">
        <v>7.5147745824129886E-29</v>
      </c>
      <c r="I28" s="35">
        <v>0.88812165347187322</v>
      </c>
      <c r="J28" s="36">
        <v>420</v>
      </c>
      <c r="K28" s="36">
        <v>9323652.5</v>
      </c>
      <c r="L28" s="36">
        <v>210</v>
      </c>
      <c r="M28" s="36">
        <v>4597254</v>
      </c>
      <c r="N28" s="37">
        <v>1.4224616947719195E-2</v>
      </c>
      <c r="O28" s="37">
        <v>1.4424413504903628E-2</v>
      </c>
      <c r="P28" s="38">
        <v>66312.692683072222</v>
      </c>
      <c r="Q28" s="39">
        <v>14982689.784813337</v>
      </c>
      <c r="R28" s="40">
        <v>0</v>
      </c>
      <c r="S28" s="39">
        <v>0</v>
      </c>
      <c r="T28" s="41">
        <v>0</v>
      </c>
      <c r="U28" s="42">
        <v>0</v>
      </c>
      <c r="V28" s="43">
        <v>0</v>
      </c>
      <c r="W28" s="38">
        <v>0</v>
      </c>
      <c r="X28" s="44">
        <v>0</v>
      </c>
      <c r="Y28" s="45">
        <v>0</v>
      </c>
      <c r="Z28" s="46">
        <v>0</v>
      </c>
      <c r="AA28" s="40">
        <v>0</v>
      </c>
      <c r="AB28" s="47">
        <v>0</v>
      </c>
      <c r="AC28" s="42">
        <v>0</v>
      </c>
      <c r="AD28">
        <v>15</v>
      </c>
      <c r="AE28">
        <v>29</v>
      </c>
    </row>
    <row r="29" spans="1:31" x14ac:dyDescent="0.25">
      <c r="A29" t="s">
        <v>207</v>
      </c>
      <c r="B29" t="s">
        <v>94</v>
      </c>
      <c r="C29" t="s">
        <v>94</v>
      </c>
      <c r="D29">
        <v>1</v>
      </c>
      <c r="E29" s="35">
        <v>64.535551938799685</v>
      </c>
      <c r="F29" s="35">
        <v>28.37206822274176</v>
      </c>
      <c r="G29" s="35">
        <v>2.274615704154797</v>
      </c>
      <c r="H29" s="35">
        <v>2.297083637024264E-2</v>
      </c>
      <c r="I29" s="35">
        <v>0.90182566199930592</v>
      </c>
      <c r="J29" s="36">
        <v>420</v>
      </c>
      <c r="K29" s="36">
        <v>9323652.5</v>
      </c>
      <c r="L29" s="36">
        <v>210</v>
      </c>
      <c r="M29" s="36">
        <v>4597254</v>
      </c>
      <c r="N29" s="37">
        <v>2.9071151905646279E-3</v>
      </c>
      <c r="O29" s="37">
        <v>2.9479480374910621E-3</v>
      </c>
      <c r="P29" s="38">
        <v>13552.465907147935</v>
      </c>
      <c r="Q29" s="39">
        <v>3062044.1470610043</v>
      </c>
      <c r="R29" s="40">
        <v>0</v>
      </c>
      <c r="S29" s="39">
        <v>0</v>
      </c>
      <c r="T29" s="41">
        <v>0</v>
      </c>
      <c r="U29" s="42">
        <v>0</v>
      </c>
      <c r="V29" s="43">
        <v>0</v>
      </c>
      <c r="W29" s="38">
        <v>0</v>
      </c>
      <c r="X29" s="44">
        <v>0</v>
      </c>
      <c r="Y29" s="45">
        <v>0</v>
      </c>
      <c r="Z29" s="46">
        <v>0</v>
      </c>
      <c r="AA29" s="40">
        <v>0</v>
      </c>
      <c r="AB29" s="47">
        <v>0</v>
      </c>
      <c r="AC29" s="42">
        <v>0</v>
      </c>
      <c r="AD29">
        <v>16</v>
      </c>
      <c r="AE29">
        <v>30</v>
      </c>
    </row>
    <row r="30" spans="1:31" x14ac:dyDescent="0.25">
      <c r="A30" t="s">
        <v>207</v>
      </c>
      <c r="B30" t="s">
        <v>95</v>
      </c>
      <c r="C30" t="s">
        <v>95</v>
      </c>
      <c r="D30">
        <v>0</v>
      </c>
      <c r="E30" s="35">
        <v>-102.3548531699941</v>
      </c>
      <c r="F30" s="35"/>
      <c r="G30" s="35"/>
      <c r="H30" s="35">
        <v>1</v>
      </c>
      <c r="I30" s="35"/>
      <c r="J30" s="36">
        <v>420</v>
      </c>
      <c r="K30" s="36">
        <v>9323652.5</v>
      </c>
      <c r="L30" s="36">
        <v>210</v>
      </c>
      <c r="M30" s="36">
        <v>4597254</v>
      </c>
      <c r="N30" s="37">
        <v>-4.6107508115942252E-3</v>
      </c>
      <c r="O30" s="37">
        <v>-4.6755126355208483E-3</v>
      </c>
      <c r="P30" s="38">
        <v>-21494.519165698763</v>
      </c>
      <c r="Q30" s="39">
        <v>-4856471.6602979787</v>
      </c>
      <c r="R30" s="40">
        <v>0</v>
      </c>
      <c r="S30" s="39">
        <v>0</v>
      </c>
      <c r="T30" s="41">
        <v>0</v>
      </c>
      <c r="U30" s="42">
        <v>0</v>
      </c>
      <c r="V30" s="43">
        <v>0</v>
      </c>
      <c r="W30" s="38">
        <v>0</v>
      </c>
      <c r="X30" s="44">
        <v>0</v>
      </c>
      <c r="Y30" s="45">
        <v>0</v>
      </c>
      <c r="Z30" s="46">
        <v>0</v>
      </c>
      <c r="AA30" s="40">
        <v>0</v>
      </c>
      <c r="AB30" s="47">
        <v>0</v>
      </c>
      <c r="AC30" s="42">
        <v>0</v>
      </c>
      <c r="AD30">
        <v>7</v>
      </c>
      <c r="AE30">
        <v>31</v>
      </c>
    </row>
    <row r="31" spans="1:31" x14ac:dyDescent="0.25">
      <c r="A31" t="s">
        <v>207</v>
      </c>
      <c r="B31" t="s">
        <v>96</v>
      </c>
      <c r="C31" t="s">
        <v>96</v>
      </c>
      <c r="E31" s="35">
        <v>-61.949099905391762</v>
      </c>
      <c r="F31" s="35">
        <v>27.956577462801132</v>
      </c>
      <c r="G31" s="35">
        <v>-2.2159042889932037</v>
      </c>
      <c r="H31" s="35">
        <v>2.6698526970432117E-2</v>
      </c>
      <c r="I31" s="35">
        <v>0.87560574709359551</v>
      </c>
      <c r="J31" s="36">
        <v>420</v>
      </c>
      <c r="K31" s="36">
        <v>9323652.5</v>
      </c>
      <c r="L31" s="36">
        <v>210</v>
      </c>
      <c r="M31" s="36">
        <v>4597254</v>
      </c>
      <c r="N31" s="37">
        <v>-2.7906039999093207E-3</v>
      </c>
      <c r="O31" s="37">
        <v>-2.8298003504118479E-3</v>
      </c>
      <c r="P31" s="38">
        <v>-13009.31098013227</v>
      </c>
      <c r="Q31" s="39">
        <v>-2939323.722851085</v>
      </c>
      <c r="R31" s="40">
        <v>0</v>
      </c>
      <c r="S31" s="39">
        <v>0</v>
      </c>
      <c r="T31" s="41">
        <v>0</v>
      </c>
      <c r="U31" s="42">
        <v>0</v>
      </c>
      <c r="V31" s="43">
        <v>0</v>
      </c>
      <c r="W31" s="38">
        <v>0</v>
      </c>
      <c r="X31" s="44">
        <v>0</v>
      </c>
      <c r="Y31" s="45">
        <v>0</v>
      </c>
      <c r="Z31" s="46">
        <v>0</v>
      </c>
      <c r="AA31" s="40">
        <v>0</v>
      </c>
      <c r="AB31" s="47">
        <v>0</v>
      </c>
      <c r="AC31" s="42">
        <v>0</v>
      </c>
      <c r="AD31">
        <v>8</v>
      </c>
      <c r="AE31">
        <v>32</v>
      </c>
    </row>
    <row r="32" spans="1:31" x14ac:dyDescent="0.25">
      <c r="E32" s="35"/>
      <c r="F32" s="35"/>
      <c r="G32" s="35"/>
      <c r="H32" s="35"/>
      <c r="I32" s="35"/>
      <c r="J32" s="36"/>
      <c r="K32" s="36"/>
      <c r="L32" s="36"/>
      <c r="M32" s="36"/>
      <c r="N32" s="37"/>
      <c r="O32" s="37"/>
      <c r="P32" s="38"/>
      <c r="Q32" s="39"/>
      <c r="R32" s="40"/>
      <c r="S32" s="39"/>
      <c r="T32" s="41"/>
      <c r="U32" s="42"/>
      <c r="V32" s="43"/>
      <c r="W32" s="38"/>
      <c r="X32" s="44"/>
      <c r="Y32" s="41"/>
      <c r="Z32" s="42"/>
      <c r="AA32" s="40"/>
      <c r="AB32" s="47"/>
      <c r="AC32" s="42"/>
    </row>
    <row r="33" spans="5:30" x14ac:dyDescent="0.25">
      <c r="E33" s="35"/>
      <c r="F33" s="35"/>
      <c r="G33" s="35"/>
      <c r="H33" s="35"/>
      <c r="I33" s="35"/>
      <c r="J33" s="36"/>
      <c r="K33" s="36"/>
      <c r="L33" s="36"/>
      <c r="M33" s="36"/>
      <c r="N33" s="37"/>
      <c r="O33" s="37"/>
      <c r="P33" s="38"/>
      <c r="Q33" s="39"/>
      <c r="R33" s="40"/>
      <c r="S33" s="39"/>
      <c r="T33" s="41"/>
      <c r="U33" s="42"/>
      <c r="V33" s="43"/>
      <c r="W33" s="38"/>
      <c r="X33" s="44"/>
      <c r="Y33" s="41"/>
      <c r="Z33" s="42"/>
      <c r="AA33" s="40"/>
      <c r="AB33" s="47"/>
      <c r="AC33" s="42"/>
      <c r="AD33" s="51"/>
    </row>
    <row r="34" spans="5:30" x14ac:dyDescent="0.25">
      <c r="E34" s="35"/>
      <c r="F34" s="35"/>
      <c r="G34" s="35"/>
      <c r="H34" s="35"/>
      <c r="I34" s="35"/>
      <c r="J34" s="36"/>
      <c r="K34" s="36"/>
      <c r="L34" s="36"/>
      <c r="M34" s="36"/>
      <c r="N34" s="37"/>
      <c r="O34" s="37"/>
      <c r="P34" s="38"/>
      <c r="Q34" s="39"/>
      <c r="R34" s="40"/>
      <c r="S34" s="39"/>
      <c r="T34" s="41"/>
      <c r="U34" s="42"/>
      <c r="V34" s="43"/>
      <c r="W34" s="38"/>
      <c r="X34" s="44"/>
      <c r="Y34" s="41"/>
      <c r="Z34" s="42"/>
      <c r="AA34" s="40"/>
      <c r="AB34" s="47"/>
      <c r="AC34" s="42"/>
      <c r="AD34" s="51"/>
    </row>
    <row r="35" spans="5:30" x14ac:dyDescent="0.25">
      <c r="E35" s="35"/>
      <c r="F35" s="35"/>
      <c r="G35" s="35"/>
      <c r="H35" s="35"/>
      <c r="I35" s="35"/>
      <c r="J35" s="36"/>
      <c r="K35" s="36"/>
      <c r="L35" s="36"/>
      <c r="M35" s="36"/>
      <c r="N35" s="37"/>
      <c r="O35" s="37"/>
      <c r="P35" s="38"/>
      <c r="Q35" s="39"/>
      <c r="R35" s="40"/>
      <c r="S35" s="39"/>
      <c r="T35" s="41"/>
      <c r="U35" s="42"/>
      <c r="V35" s="43"/>
      <c r="W35" s="38"/>
      <c r="X35" s="44"/>
      <c r="Y35" s="41"/>
      <c r="Z35" s="42"/>
      <c r="AA35" s="40"/>
      <c r="AB35" s="47"/>
      <c r="AC35" s="42"/>
      <c r="AD35" s="51"/>
    </row>
    <row r="36" spans="5:30" x14ac:dyDescent="0.25">
      <c r="E36" s="35"/>
      <c r="F36" s="35"/>
      <c r="G36" s="35"/>
      <c r="H36" s="35"/>
      <c r="I36" s="35"/>
      <c r="J36" s="36"/>
      <c r="K36" s="36"/>
      <c r="L36" s="36"/>
      <c r="M36" s="36"/>
      <c r="N36" s="37"/>
      <c r="O36" s="37"/>
      <c r="P36" s="38"/>
      <c r="Q36" s="39"/>
      <c r="R36" s="40"/>
      <c r="S36" s="39"/>
      <c r="T36" s="41"/>
      <c r="U36" s="42"/>
      <c r="V36" s="43"/>
      <c r="W36" s="38"/>
      <c r="X36" s="44"/>
      <c r="Y36" s="41"/>
      <c r="Z36" s="42"/>
      <c r="AA36" s="40"/>
      <c r="AB36" s="47"/>
      <c r="AC36" s="42"/>
      <c r="AD36" s="51"/>
    </row>
  </sheetData>
  <autoFilter ref="A1:AE31" xr:uid="{507219F4-9B28-4019-86CD-E58E9C7B2E88}">
    <sortState xmlns:xlrd2="http://schemas.microsoft.com/office/spreadsheetml/2017/richdata2" ref="A2:AE31">
      <sortCondition ref="AE1:AE31"/>
    </sortState>
  </autoFilter>
  <mergeCells count="1">
    <mergeCell ref="AG1:AH1"/>
  </mergeCells>
  <conditionalFormatting sqref="H2:H31">
    <cfRule type="cellIs" dxfId="19" priority="5" operator="greaterThan">
      <formula>0.05</formula>
    </cfRule>
  </conditionalFormatting>
  <conditionalFormatting sqref="I2:I31">
    <cfRule type="cellIs" dxfId="18" priority="4" operator="greaterThan">
      <formula>5</formula>
    </cfRule>
  </conditionalFormatting>
  <conditionalFormatting sqref="E2:E31">
    <cfRule type="cellIs" dxfId="17" priority="3" operator="lessThan">
      <formula>0</formula>
    </cfRule>
  </conditionalFormatting>
  <conditionalFormatting sqref="AC2:AC36 T2:U36">
    <cfRule type="cellIs" dxfId="16" priority="1" operator="lessThan">
      <formula>0</formula>
    </cfRule>
    <cfRule type="cellIs" dxfId="15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58E3-FB6F-4B90-ABBC-C80E10253E08}">
  <sheetPr>
    <tabColor rgb="FF92D050"/>
  </sheetPr>
  <dimension ref="A1:AH38"/>
  <sheetViews>
    <sheetView showGridLines="0" zoomScale="70" zoomScaleNormal="7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7.28515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4" t="s">
        <v>22</v>
      </c>
      <c r="C1" s="14" t="s">
        <v>23</v>
      </c>
      <c r="D1" s="15" t="s">
        <v>24</v>
      </c>
      <c r="E1" s="16" t="s">
        <v>25</v>
      </c>
      <c r="F1" s="17" t="s">
        <v>26</v>
      </c>
      <c r="G1" s="17" t="s">
        <v>27</v>
      </c>
      <c r="H1" s="17" t="s">
        <v>28</v>
      </c>
      <c r="I1" s="18" t="s">
        <v>29</v>
      </c>
      <c r="J1" s="19" t="s">
        <v>30</v>
      </c>
      <c r="K1" s="20" t="s">
        <v>31</v>
      </c>
      <c r="L1" s="20" t="s">
        <v>32</v>
      </c>
      <c r="M1" s="21" t="s">
        <v>33</v>
      </c>
      <c r="N1" s="22" t="s">
        <v>34</v>
      </c>
      <c r="O1" s="23" t="s">
        <v>35</v>
      </c>
      <c r="P1" s="23" t="s">
        <v>36</v>
      </c>
      <c r="Q1" s="24" t="s">
        <v>37</v>
      </c>
      <c r="R1" s="25" t="s">
        <v>38</v>
      </c>
      <c r="S1" s="26" t="s">
        <v>39</v>
      </c>
      <c r="T1" s="27" t="s">
        <v>40</v>
      </c>
      <c r="U1" s="26" t="s">
        <v>41</v>
      </c>
      <c r="V1" s="28" t="s">
        <v>42</v>
      </c>
      <c r="W1" s="29" t="s">
        <v>43</v>
      </c>
      <c r="X1" s="26" t="s">
        <v>44</v>
      </c>
      <c r="Y1" s="27" t="s">
        <v>45</v>
      </c>
      <c r="Z1" s="26" t="s">
        <v>46</v>
      </c>
      <c r="AA1" s="27" t="s">
        <v>47</v>
      </c>
      <c r="AB1" s="30" t="s">
        <v>48</v>
      </c>
      <c r="AC1" s="31" t="s">
        <v>49</v>
      </c>
      <c r="AD1" s="32" t="s">
        <v>50</v>
      </c>
      <c r="AE1" s="33" t="s">
        <v>51</v>
      </c>
      <c r="AG1" s="179" t="s">
        <v>52</v>
      </c>
      <c r="AH1" s="179"/>
    </row>
    <row r="2" spans="1:34" x14ac:dyDescent="0.25">
      <c r="A2" t="s">
        <v>188</v>
      </c>
      <c r="B2" s="34" t="s">
        <v>53</v>
      </c>
      <c r="C2" s="34" t="s">
        <v>54</v>
      </c>
      <c r="D2">
        <v>1</v>
      </c>
      <c r="E2" s="35">
        <v>4.7177832884268592E-5</v>
      </c>
      <c r="F2" s="35">
        <v>1.1839770499487768E-5</v>
      </c>
      <c r="G2" s="35">
        <v>3.9846915010987485</v>
      </c>
      <c r="H2" s="35">
        <v>6.8521946247963818E-5</v>
      </c>
      <c r="I2" s="35">
        <v>1.9487252037200828</v>
      </c>
      <c r="J2" s="36">
        <v>3071197501.5523939</v>
      </c>
      <c r="K2" s="36">
        <v>9323652.5</v>
      </c>
      <c r="L2" s="36">
        <v>1758218178.6022458</v>
      </c>
      <c r="M2" s="36">
        <v>4597254</v>
      </c>
      <c r="N2" s="37">
        <v>1.5540309174202072E-2</v>
      </c>
      <c r="O2" s="37">
        <v>1.8043145626537031E-2</v>
      </c>
      <c r="P2" s="38">
        <v>82948.923404179863</v>
      </c>
      <c r="Q2" s="39">
        <v>18741479.7539404</v>
      </c>
      <c r="R2" s="40">
        <v>3152526.7300000004</v>
      </c>
      <c r="S2" s="39">
        <v>3363922</v>
      </c>
      <c r="T2" s="41">
        <v>5.9449074850319814</v>
      </c>
      <c r="U2" s="42">
        <v>4.8722226788881624</v>
      </c>
      <c r="V2" s="43">
        <v>1.9099999999999999E-2</v>
      </c>
      <c r="W2" s="38">
        <v>90073.651799999992</v>
      </c>
      <c r="X2" s="44">
        <v>444030219</v>
      </c>
      <c r="Y2" s="45">
        <v>1.8916219614162133E-4</v>
      </c>
      <c r="Z2" s="46">
        <v>2.0285477867442169E-4</v>
      </c>
      <c r="AA2" s="40">
        <v>0</v>
      </c>
      <c r="AB2" s="47">
        <v>2590219.94</v>
      </c>
      <c r="AC2" s="42">
        <v>0</v>
      </c>
      <c r="AD2" s="34">
        <v>4</v>
      </c>
      <c r="AE2" s="34">
        <v>1</v>
      </c>
      <c r="AG2" s="48" t="s">
        <v>55</v>
      </c>
      <c r="AH2" s="48" t="s">
        <v>56</v>
      </c>
    </row>
    <row r="3" spans="1:34" x14ac:dyDescent="0.25">
      <c r="A3" t="s">
        <v>189</v>
      </c>
      <c r="B3" s="34" t="s">
        <v>57</v>
      </c>
      <c r="C3" s="34" t="s">
        <v>57</v>
      </c>
      <c r="D3">
        <v>1</v>
      </c>
      <c r="E3" s="35">
        <v>6.0268131359192975E-4</v>
      </c>
      <c r="F3" s="35">
        <v>7.2589530324042499E-5</v>
      </c>
      <c r="G3" s="35">
        <v>8.3025928243582356</v>
      </c>
      <c r="H3" s="35">
        <v>1.2954186516207472E-16</v>
      </c>
      <c r="I3" s="35">
        <v>1.0203514613311244</v>
      </c>
      <c r="J3" s="36">
        <v>246653180</v>
      </c>
      <c r="K3" s="36">
        <v>9323652.5</v>
      </c>
      <c r="L3" s="36">
        <v>57755780</v>
      </c>
      <c r="M3" s="36">
        <v>4597254</v>
      </c>
      <c r="N3" s="37">
        <v>1.5943672560085942E-2</v>
      </c>
      <c r="O3" s="37">
        <v>7.5715480062503622E-3</v>
      </c>
      <c r="P3" s="38">
        <v>34808.329357926501</v>
      </c>
      <c r="Q3" s="39">
        <v>7864593.9351299135</v>
      </c>
      <c r="R3" s="40">
        <v>1807478.9900000002</v>
      </c>
      <c r="S3" s="39">
        <v>3987750</v>
      </c>
      <c r="T3" s="41">
        <v>4.3511398907767731</v>
      </c>
      <c r="U3" s="42">
        <v>2.2809597431289705</v>
      </c>
      <c r="V3" s="43">
        <v>1.06E-2</v>
      </c>
      <c r="W3" s="38">
        <v>49988.518799999998</v>
      </c>
      <c r="X3" s="44">
        <v>196898252</v>
      </c>
      <c r="Y3" s="45">
        <v>5.8281664168761699E-4</v>
      </c>
      <c r="Z3" s="46">
        <v>2.5387995216940776E-4</v>
      </c>
      <c r="AA3" s="40">
        <v>0</v>
      </c>
      <c r="AB3" s="47">
        <v>3070567.5</v>
      </c>
      <c r="AC3" s="42">
        <v>0</v>
      </c>
      <c r="AD3" s="34">
        <v>18</v>
      </c>
      <c r="AE3" s="34">
        <v>2</v>
      </c>
      <c r="AG3" s="48"/>
      <c r="AH3" s="48"/>
    </row>
    <row r="4" spans="1:34" x14ac:dyDescent="0.25">
      <c r="A4" t="s">
        <v>190</v>
      </c>
      <c r="B4" s="34" t="s">
        <v>58</v>
      </c>
      <c r="C4" s="34" t="s">
        <v>58</v>
      </c>
      <c r="D4">
        <v>1</v>
      </c>
      <c r="E4" s="35">
        <v>2.3003106231494379</v>
      </c>
      <c r="F4" s="35">
        <v>0.17141604641313674</v>
      </c>
      <c r="G4" s="35">
        <v>13.419459095476782</v>
      </c>
      <c r="H4" s="35">
        <v>2.2786599944576714E-40</v>
      </c>
      <c r="I4" s="35">
        <v>1.8206511645078738</v>
      </c>
      <c r="J4" s="36">
        <v>95540</v>
      </c>
      <c r="K4" s="36">
        <v>9323652.5</v>
      </c>
      <c r="L4" s="36">
        <v>10498</v>
      </c>
      <c r="M4" s="36">
        <v>4597254</v>
      </c>
      <c r="N4" s="37">
        <v>2.3571414414651048E-2</v>
      </c>
      <c r="O4" s="37">
        <v>5.2528446158995783E-3</v>
      </c>
      <c r="P4" s="38">
        <v>24148.6609218228</v>
      </c>
      <c r="Q4" s="39">
        <v>5456148.4486766439</v>
      </c>
      <c r="R4" s="40">
        <v>40506.06</v>
      </c>
      <c r="S4" s="39">
        <v>376728</v>
      </c>
      <c r="T4" s="41">
        <v>134.69955973690466</v>
      </c>
      <c r="U4" s="42">
        <v>0.6833340056313002</v>
      </c>
      <c r="V4" s="43">
        <v>2.9999999999999997E-4</v>
      </c>
      <c r="W4" s="38">
        <v>1414.7693999999999</v>
      </c>
      <c r="X4" s="44">
        <v>87089</v>
      </c>
      <c r="Y4" s="45">
        <v>2.2902751253625571</v>
      </c>
      <c r="Z4" s="46">
        <v>1.624509869214252E-2</v>
      </c>
      <c r="AA4" s="40">
        <v>0</v>
      </c>
      <c r="AB4" s="47">
        <v>290080.56</v>
      </c>
      <c r="AC4" s="42">
        <v>0</v>
      </c>
      <c r="AD4" s="34">
        <v>20</v>
      </c>
      <c r="AE4" s="34">
        <v>3</v>
      </c>
      <c r="AG4" s="48" t="s">
        <v>59</v>
      </c>
      <c r="AH4" s="49" t="s">
        <v>60</v>
      </c>
    </row>
    <row r="5" spans="1:34" x14ac:dyDescent="0.25">
      <c r="A5" t="s">
        <v>190</v>
      </c>
      <c r="B5" s="34" t="s">
        <v>61</v>
      </c>
      <c r="C5" s="34" t="s">
        <v>61</v>
      </c>
      <c r="D5">
        <v>1</v>
      </c>
      <c r="E5" s="35">
        <v>1.0225210035637764E-4</v>
      </c>
      <c r="F5" s="35">
        <v>6.4892156660651982E-5</v>
      </c>
      <c r="G5" s="35">
        <v>1.5757235638059666</v>
      </c>
      <c r="H5" s="35">
        <v>0.11515229972733843</v>
      </c>
      <c r="I5" s="35">
        <v>2.6702019884010877</v>
      </c>
      <c r="J5" s="36">
        <v>604470672</v>
      </c>
      <c r="K5" s="36">
        <v>9323652.5</v>
      </c>
      <c r="L5" s="36">
        <v>268715886</v>
      </c>
      <c r="M5" s="36">
        <v>4597254</v>
      </c>
      <c r="N5" s="37">
        <v>6.6292041467473214E-3</v>
      </c>
      <c r="O5" s="37">
        <v>5.9767773855055502E-3</v>
      </c>
      <c r="P5" s="38">
        <v>27476.763742624931</v>
      </c>
      <c r="Q5" s="39">
        <v>6208100.0000086771</v>
      </c>
      <c r="R5" s="40">
        <v>2042004</v>
      </c>
      <c r="S5" s="39">
        <v>2105169</v>
      </c>
      <c r="T5" s="41">
        <v>3.0401997253720743</v>
      </c>
      <c r="U5" s="42">
        <v>2.7717983089237097</v>
      </c>
      <c r="V5" s="43">
        <v>6.7999999999999996E-3</v>
      </c>
      <c r="W5" s="38">
        <v>32068.106399999993</v>
      </c>
      <c r="X5" s="44">
        <v>309639512</v>
      </c>
      <c r="Y5" s="45">
        <v>1.0179028728348583E-4</v>
      </c>
      <c r="Z5" s="46">
        <v>1.0356593767012524E-4</v>
      </c>
      <c r="AA5" s="40">
        <v>0</v>
      </c>
      <c r="AB5" s="47">
        <v>1620980.1300000001</v>
      </c>
      <c r="AC5" s="42">
        <v>0</v>
      </c>
      <c r="AD5" s="34">
        <v>21</v>
      </c>
      <c r="AE5" s="34">
        <v>4</v>
      </c>
      <c r="AG5" s="48" t="s">
        <v>62</v>
      </c>
      <c r="AH5" s="48">
        <v>0.9677</v>
      </c>
    </row>
    <row r="6" spans="1:34" x14ac:dyDescent="0.25">
      <c r="A6" t="s">
        <v>188</v>
      </c>
      <c r="B6" s="34" t="s">
        <v>63</v>
      </c>
      <c r="C6" s="34" t="s">
        <v>63</v>
      </c>
      <c r="D6">
        <v>1</v>
      </c>
      <c r="E6" s="35">
        <v>5.3945457660826512E-4</v>
      </c>
      <c r="F6" s="35">
        <v>6.442524112948447E-5</v>
      </c>
      <c r="G6" s="35">
        <v>8.3733419875611705</v>
      </c>
      <c r="H6" s="35">
        <v>7.1807317602645217E-17</v>
      </c>
      <c r="I6" s="35">
        <v>1.1264983142185825</v>
      </c>
      <c r="J6" s="36">
        <v>358041812</v>
      </c>
      <c r="K6" s="36">
        <v>9323652.5</v>
      </c>
      <c r="L6" s="36">
        <v>164675843</v>
      </c>
      <c r="M6" s="36">
        <v>4597254</v>
      </c>
      <c r="N6" s="37">
        <v>2.0715840074532602E-2</v>
      </c>
      <c r="O6" s="37">
        <v>1.9323521642087674E-2</v>
      </c>
      <c r="P6" s="38">
        <v>88835.137163174135</v>
      </c>
      <c r="Q6" s="39">
        <v>20071410.890647564</v>
      </c>
      <c r="R6" s="40">
        <v>11954978.08</v>
      </c>
      <c r="S6" s="39">
        <v>12438170</v>
      </c>
      <c r="T6" s="41">
        <v>1.6789165782098669</v>
      </c>
      <c r="U6" s="42">
        <v>1.3314979422690911</v>
      </c>
      <c r="V6" s="43">
        <v>1.9300000000000001E-2</v>
      </c>
      <c r="W6" s="38">
        <v>91016.83140000001</v>
      </c>
      <c r="X6" s="44">
        <v>227016694</v>
      </c>
      <c r="Y6" s="45">
        <v>5.2199055319998122E-4</v>
      </c>
      <c r="Z6" s="46">
        <v>4.0092571958606711E-4</v>
      </c>
      <c r="AA6" s="40">
        <v>0</v>
      </c>
      <c r="AB6" s="47">
        <v>9577390.9000000004</v>
      </c>
      <c r="AC6" s="42">
        <v>0</v>
      </c>
      <c r="AD6" s="34">
        <v>22</v>
      </c>
      <c r="AE6" s="34">
        <v>5</v>
      </c>
    </row>
    <row r="7" spans="1:34" x14ac:dyDescent="0.25">
      <c r="A7" t="s">
        <v>191</v>
      </c>
      <c r="B7" s="34" t="s">
        <v>64</v>
      </c>
      <c r="C7" s="34" t="s">
        <v>192</v>
      </c>
      <c r="D7">
        <v>1</v>
      </c>
      <c r="E7" s="35">
        <v>1.1523995738664847</v>
      </c>
      <c r="F7" s="35">
        <v>0.58474395477140373</v>
      </c>
      <c r="G7" s="35">
        <v>1.9707763790683341</v>
      </c>
      <c r="H7" s="35">
        <v>4.8804109521797215E-2</v>
      </c>
      <c r="I7" s="35">
        <v>2.6846399280036368</v>
      </c>
      <c r="J7" s="36">
        <v>286596.05240325048</v>
      </c>
      <c r="K7" s="36">
        <v>9323652.5</v>
      </c>
      <c r="L7" s="36">
        <v>143627.27920836111</v>
      </c>
      <c r="M7" s="36">
        <v>4597254</v>
      </c>
      <c r="N7" s="37">
        <v>3.5423152960851183E-2</v>
      </c>
      <c r="O7" s="37">
        <v>3.6003234834385479E-2</v>
      </c>
      <c r="P7" s="38">
        <v>165516.01535531797</v>
      </c>
      <c r="Q7" s="39">
        <v>37396688.509380542</v>
      </c>
      <c r="R7" s="40">
        <v>25631681.670000002</v>
      </c>
      <c r="S7" s="39">
        <v>26202953</v>
      </c>
      <c r="T7" s="41">
        <v>1.4590025340846291</v>
      </c>
      <c r="U7" s="42">
        <v>1.1723909778655064</v>
      </c>
      <c r="V7" s="43">
        <v>3.5799999999999998E-2</v>
      </c>
      <c r="W7" s="38">
        <v>168829.14840000001</v>
      </c>
      <c r="X7" s="44">
        <v>135015.01051362028</v>
      </c>
      <c r="Y7" s="45">
        <v>1.3187035946902799</v>
      </c>
      <c r="Z7" s="46">
        <v>1.2504472484781133</v>
      </c>
      <c r="AA7" s="40">
        <v>0</v>
      </c>
      <c r="AB7" s="47">
        <v>20176273.809999999</v>
      </c>
      <c r="AC7" s="42">
        <v>0</v>
      </c>
      <c r="AD7" s="34">
        <v>23</v>
      </c>
      <c r="AE7" s="34">
        <v>6</v>
      </c>
    </row>
    <row r="8" spans="1:34" x14ac:dyDescent="0.25">
      <c r="A8" t="s">
        <v>190</v>
      </c>
      <c r="B8" s="50" t="s">
        <v>66</v>
      </c>
      <c r="C8" s="50" t="s">
        <v>66</v>
      </c>
      <c r="D8">
        <v>1</v>
      </c>
      <c r="E8" s="35">
        <v>0.78121243033649257</v>
      </c>
      <c r="F8" s="35">
        <v>9.4904772814807095E-2</v>
      </c>
      <c r="G8" s="35">
        <v>8.2315399654442611</v>
      </c>
      <c r="H8" s="35">
        <v>2.3317454283289089E-16</v>
      </c>
      <c r="I8" s="35">
        <v>4.29629953037721</v>
      </c>
      <c r="J8" s="36">
        <v>579070</v>
      </c>
      <c r="K8" s="36">
        <v>9323652.5</v>
      </c>
      <c r="L8" s="36">
        <v>293712</v>
      </c>
      <c r="M8" s="36">
        <v>4597254</v>
      </c>
      <c r="N8" s="37">
        <v>4.8519255949849349E-2</v>
      </c>
      <c r="O8" s="37">
        <v>4.9910547761553285E-2</v>
      </c>
      <c r="P8" s="38">
        <v>229451.4653389919</v>
      </c>
      <c r="Q8" s="39">
        <v>51842264.078691825</v>
      </c>
      <c r="R8" s="40">
        <v>1153803</v>
      </c>
      <c r="S8" s="39">
        <v>0</v>
      </c>
      <c r="T8" s="41">
        <v>44.931642644967837</v>
      </c>
      <c r="U8" s="42">
        <v>0</v>
      </c>
      <c r="V8" s="43">
        <v>0</v>
      </c>
      <c r="W8" s="38">
        <v>0</v>
      </c>
      <c r="X8" s="44">
        <v>0</v>
      </c>
      <c r="Y8" s="45">
        <v>0.78073396124764161</v>
      </c>
      <c r="Z8" s="46">
        <v>0</v>
      </c>
      <c r="AA8" s="40">
        <v>0</v>
      </c>
      <c r="AB8" s="47">
        <v>0</v>
      </c>
      <c r="AC8" s="42">
        <v>0</v>
      </c>
      <c r="AD8" s="50">
        <v>1</v>
      </c>
      <c r="AE8" s="50">
        <v>7</v>
      </c>
    </row>
    <row r="9" spans="1:34" x14ac:dyDescent="0.25">
      <c r="A9" t="s">
        <v>190</v>
      </c>
      <c r="B9" s="50" t="s">
        <v>67</v>
      </c>
      <c r="C9" s="50" t="s">
        <v>67</v>
      </c>
      <c r="D9">
        <v>1</v>
      </c>
      <c r="E9" s="35">
        <v>-0.89514440479134672</v>
      </c>
      <c r="F9" s="35">
        <v>0.11865535546955581</v>
      </c>
      <c r="G9" s="35">
        <v>-7.5440708196354427</v>
      </c>
      <c r="H9" s="35">
        <v>5.372807292241822E-14</v>
      </c>
      <c r="I9" s="35">
        <v>4.24420213347687</v>
      </c>
      <c r="J9" s="36">
        <v>483698</v>
      </c>
      <c r="K9" s="36">
        <v>9323652.5</v>
      </c>
      <c r="L9" s="36">
        <v>237840</v>
      </c>
      <c r="M9" s="36">
        <v>4597254</v>
      </c>
      <c r="N9" s="37">
        <v>-4.6438834813799082E-2</v>
      </c>
      <c r="O9" s="37">
        <v>-4.6310503016708214E-2</v>
      </c>
      <c r="P9" s="38">
        <v>-212901.1452355739</v>
      </c>
      <c r="Q9" s="39">
        <v>-48102884.754525565</v>
      </c>
      <c r="R9" s="40">
        <v>247960.5</v>
      </c>
      <c r="S9" s="39">
        <v>0</v>
      </c>
      <c r="T9" s="41">
        <v>-193.99414323864312</v>
      </c>
      <c r="U9" s="42">
        <v>0</v>
      </c>
      <c r="V9" s="43">
        <v>0</v>
      </c>
      <c r="W9" s="38">
        <v>0</v>
      </c>
      <c r="X9" s="44">
        <v>0</v>
      </c>
      <c r="Y9" s="45">
        <v>-0.89424204148006514</v>
      </c>
      <c r="Z9" s="46">
        <v>0</v>
      </c>
      <c r="AA9" s="40">
        <v>0</v>
      </c>
      <c r="AB9" s="47">
        <v>0</v>
      </c>
      <c r="AC9" s="42">
        <v>0</v>
      </c>
      <c r="AD9" s="50">
        <v>2</v>
      </c>
      <c r="AE9" s="50">
        <v>8</v>
      </c>
    </row>
    <row r="10" spans="1:34" x14ac:dyDescent="0.25">
      <c r="A10" t="s">
        <v>190</v>
      </c>
      <c r="B10" s="50" t="s">
        <v>68</v>
      </c>
      <c r="C10" s="50" t="s">
        <v>68</v>
      </c>
      <c r="D10">
        <v>1</v>
      </c>
      <c r="E10" s="35">
        <v>1.3923341796953463</v>
      </c>
      <c r="F10" s="35">
        <v>0.12866019023869121</v>
      </c>
      <c r="G10" s="35">
        <v>10.821794815570216</v>
      </c>
      <c r="H10" s="35">
        <v>5.3654595698711002E-27</v>
      </c>
      <c r="I10" s="35">
        <v>2.3890249753229886</v>
      </c>
      <c r="J10" s="36">
        <v>226702</v>
      </c>
      <c r="K10" s="36">
        <v>9323652.5</v>
      </c>
      <c r="L10" s="36">
        <v>152376</v>
      </c>
      <c r="M10" s="36">
        <v>4597254</v>
      </c>
      <c r="N10" s="37">
        <v>3.3854215738445256E-2</v>
      </c>
      <c r="O10" s="37">
        <v>4.6148921283283038E-2</v>
      </c>
      <c r="P10" s="38">
        <v>212158.31296525808</v>
      </c>
      <c r="Q10" s="39">
        <v>47935049.231370412</v>
      </c>
      <c r="R10" s="40">
        <v>503525</v>
      </c>
      <c r="S10" s="39">
        <v>0</v>
      </c>
      <c r="T10" s="41">
        <v>95.198945894186807</v>
      </c>
      <c r="U10" s="42">
        <v>0</v>
      </c>
      <c r="V10" s="43">
        <v>0</v>
      </c>
      <c r="W10" s="38">
        <v>0</v>
      </c>
      <c r="X10" s="44">
        <v>0</v>
      </c>
      <c r="Y10" s="45">
        <v>1.392078376979988</v>
      </c>
      <c r="Z10" s="46">
        <v>0</v>
      </c>
      <c r="AA10" s="40">
        <v>0</v>
      </c>
      <c r="AB10" s="47">
        <v>0</v>
      </c>
      <c r="AC10" s="42">
        <v>0</v>
      </c>
      <c r="AD10" s="50">
        <v>3</v>
      </c>
      <c r="AE10" s="50">
        <v>9</v>
      </c>
    </row>
    <row r="11" spans="1:34" x14ac:dyDescent="0.25">
      <c r="A11" t="s">
        <v>190</v>
      </c>
      <c r="B11" s="50" t="s">
        <v>69</v>
      </c>
      <c r="C11" s="50" t="s">
        <v>70</v>
      </c>
      <c r="D11">
        <v>1</v>
      </c>
      <c r="E11" s="35">
        <v>0.28143518078815244</v>
      </c>
      <c r="F11" s="35">
        <v>5.684082175798514E-2</v>
      </c>
      <c r="G11" s="35">
        <v>4.9512862777817901</v>
      </c>
      <c r="H11" s="35">
        <v>7.6130292247663331E-7</v>
      </c>
      <c r="I11" s="35">
        <v>6.3030588516345549</v>
      </c>
      <c r="J11" s="36">
        <v>842798.96037264424</v>
      </c>
      <c r="K11" s="36">
        <v>9323652.5</v>
      </c>
      <c r="L11" s="36">
        <v>427838.22707472544</v>
      </c>
      <c r="M11" s="36">
        <v>4597254</v>
      </c>
      <c r="N11" s="37">
        <v>2.5439952613049668E-2</v>
      </c>
      <c r="O11" s="37">
        <v>2.6191445759763975E-2</v>
      </c>
      <c r="P11" s="38">
        <v>120408.72878485797</v>
      </c>
      <c r="Q11" s="39">
        <v>27205148.18165081</v>
      </c>
      <c r="R11" s="40">
        <v>0</v>
      </c>
      <c r="S11" s="39">
        <v>0</v>
      </c>
      <c r="T11" s="41">
        <v>0</v>
      </c>
      <c r="U11" s="42">
        <v>0</v>
      </c>
      <c r="V11" s="43">
        <v>0</v>
      </c>
      <c r="W11" s="38">
        <v>0</v>
      </c>
      <c r="X11" s="44">
        <v>0</v>
      </c>
      <c r="Y11" s="45">
        <v>0.84224289520892248</v>
      </c>
      <c r="Z11" s="46">
        <v>0</v>
      </c>
      <c r="AA11" s="40">
        <v>0</v>
      </c>
      <c r="AB11" s="47">
        <v>0</v>
      </c>
      <c r="AC11" s="42">
        <v>0</v>
      </c>
      <c r="AD11" s="50">
        <v>19</v>
      </c>
      <c r="AE11" s="50">
        <v>10</v>
      </c>
    </row>
    <row r="12" spans="1:34" x14ac:dyDescent="0.25">
      <c r="A12" t="s">
        <v>190</v>
      </c>
      <c r="B12" s="50" t="s">
        <v>71</v>
      </c>
      <c r="C12" s="50" t="s">
        <v>72</v>
      </c>
      <c r="D12">
        <v>1</v>
      </c>
      <c r="E12" s="35">
        <v>2.8839781012252113</v>
      </c>
      <c r="F12" s="35">
        <v>0.18319579075234757</v>
      </c>
      <c r="G12" s="35">
        <v>15.742600249608925</v>
      </c>
      <c r="H12" s="35">
        <v>1.5121040348210258E-54</v>
      </c>
      <c r="I12" s="35">
        <v>5.3995655161271783</v>
      </c>
      <c r="J12" s="36">
        <v>236387.62362146378</v>
      </c>
      <c r="K12" s="36">
        <v>9323652.5</v>
      </c>
      <c r="L12" s="36">
        <v>136542.54021167755</v>
      </c>
      <c r="M12" s="36">
        <v>4597254</v>
      </c>
      <c r="N12" s="37">
        <v>7.3119062505275598E-2</v>
      </c>
      <c r="O12" s="37">
        <v>8.5656719392955202E-2</v>
      </c>
      <c r="P12" s="38">
        <v>393785.69585614087</v>
      </c>
      <c r="Q12" s="39">
        <v>88971940.121736467</v>
      </c>
      <c r="R12" s="40">
        <v>0</v>
      </c>
      <c r="S12" s="39">
        <v>0</v>
      </c>
      <c r="T12" s="41">
        <v>0</v>
      </c>
      <c r="U12" s="42">
        <v>0</v>
      </c>
      <c r="V12" s="43">
        <v>0</v>
      </c>
      <c r="W12" s="38">
        <v>0</v>
      </c>
      <c r="X12" s="44">
        <v>0</v>
      </c>
      <c r="Y12" s="45">
        <v>5.2149447875957264</v>
      </c>
      <c r="Z12" s="46">
        <v>0</v>
      </c>
      <c r="AA12" s="40">
        <v>0</v>
      </c>
      <c r="AB12" s="47">
        <v>0</v>
      </c>
      <c r="AC12" s="42">
        <v>0</v>
      </c>
      <c r="AD12" s="50">
        <v>27</v>
      </c>
      <c r="AE12" s="50">
        <v>11</v>
      </c>
    </row>
    <row r="13" spans="1:34" x14ac:dyDescent="0.25">
      <c r="A13" t="s">
        <v>190</v>
      </c>
      <c r="B13" s="50" t="s">
        <v>73</v>
      </c>
      <c r="C13" s="50" t="s">
        <v>74</v>
      </c>
      <c r="D13">
        <v>1</v>
      </c>
      <c r="E13" s="35">
        <v>1.5516193486562202</v>
      </c>
      <c r="F13" s="35">
        <v>0.13275123555681567</v>
      </c>
      <c r="G13" s="35">
        <v>11.688172559359336</v>
      </c>
      <c r="H13" s="35">
        <v>3.6867814060205651E-31</v>
      </c>
      <c r="I13" s="35">
        <v>3.5959559455706667</v>
      </c>
      <c r="J13" s="36">
        <v>339423.96577980224</v>
      </c>
      <c r="K13" s="36">
        <v>9323652.5</v>
      </c>
      <c r="L13" s="36">
        <v>162205.90975764193</v>
      </c>
      <c r="M13" s="36">
        <v>4597254</v>
      </c>
      <c r="N13" s="37">
        <v>5.6486102705089865E-2</v>
      </c>
      <c r="O13" s="37">
        <v>5.4746121934168092E-2</v>
      </c>
      <c r="P13" s="38">
        <v>251681.82804634201</v>
      </c>
      <c r="Q13" s="39">
        <v>56864992.228790514</v>
      </c>
      <c r="R13" s="40">
        <v>0</v>
      </c>
      <c r="S13" s="39">
        <v>0</v>
      </c>
      <c r="T13" s="41">
        <v>0</v>
      </c>
      <c r="U13" s="42">
        <v>0</v>
      </c>
      <c r="V13" s="43">
        <v>0</v>
      </c>
      <c r="W13" s="38">
        <v>0</v>
      </c>
      <c r="X13" s="44">
        <v>0</v>
      </c>
      <c r="Y13" s="45">
        <v>6.1191788973095553</v>
      </c>
      <c r="Z13" s="46">
        <v>0</v>
      </c>
      <c r="AA13" s="40">
        <v>0</v>
      </c>
      <c r="AB13" s="47">
        <v>0</v>
      </c>
      <c r="AC13" s="42">
        <v>0</v>
      </c>
      <c r="AD13" s="50">
        <v>26</v>
      </c>
      <c r="AE13" s="50">
        <v>12</v>
      </c>
    </row>
    <row r="14" spans="1:34" x14ac:dyDescent="0.25">
      <c r="A14" t="s">
        <v>190</v>
      </c>
      <c r="B14" s="50" t="s">
        <v>75</v>
      </c>
      <c r="C14" s="50" t="s">
        <v>76</v>
      </c>
      <c r="D14">
        <v>1</v>
      </c>
      <c r="E14" s="35">
        <v>-5.8107114578806927E-2</v>
      </c>
      <c r="F14" s="35">
        <v>2.9307196484107383E-2</v>
      </c>
      <c r="G14" s="35">
        <v>-1.9826909957189891</v>
      </c>
      <c r="H14" s="35">
        <v>4.7456174694167116E-2</v>
      </c>
      <c r="I14" s="35">
        <v>6.1794654370345521</v>
      </c>
      <c r="J14" s="36">
        <v>2187928.1506779366</v>
      </c>
      <c r="K14" s="36">
        <v>9323652.5</v>
      </c>
      <c r="L14" s="36">
        <v>1167679.5481170248</v>
      </c>
      <c r="M14" s="36">
        <v>4597254</v>
      </c>
      <c r="N14" s="37">
        <v>-1.3635663892625771E-2</v>
      </c>
      <c r="O14" s="37">
        <v>-1.4758916799847355E-2</v>
      </c>
      <c r="P14" s="38">
        <v>-67850.489293765451</v>
      </c>
      <c r="Q14" s="39">
        <v>-15330139.551033366</v>
      </c>
      <c r="R14" s="40">
        <v>0</v>
      </c>
      <c r="S14" s="39">
        <v>0</v>
      </c>
      <c r="T14" s="41">
        <v>0</v>
      </c>
      <c r="U14" s="42">
        <v>0</v>
      </c>
      <c r="V14" s="43">
        <v>0</v>
      </c>
      <c r="W14" s="38">
        <v>0</v>
      </c>
      <c r="X14" s="44">
        <v>0</v>
      </c>
      <c r="Y14" s="45">
        <v>-0.22466007964453785</v>
      </c>
      <c r="Z14" s="46">
        <v>0</v>
      </c>
      <c r="AA14" s="40">
        <v>0</v>
      </c>
      <c r="AB14" s="47">
        <v>0</v>
      </c>
      <c r="AC14" s="42">
        <v>0</v>
      </c>
      <c r="AD14" s="50">
        <v>28</v>
      </c>
      <c r="AE14" s="50">
        <v>13</v>
      </c>
    </row>
    <row r="15" spans="1:34" x14ac:dyDescent="0.25">
      <c r="A15" t="s">
        <v>190</v>
      </c>
      <c r="B15" s="50" t="s">
        <v>77</v>
      </c>
      <c r="C15" s="50" t="s">
        <v>78</v>
      </c>
      <c r="D15">
        <v>1</v>
      </c>
      <c r="E15" s="35">
        <v>-7.9120380237487006E-2</v>
      </c>
      <c r="F15" s="35">
        <v>3.8566387480497288E-2</v>
      </c>
      <c r="G15" s="35">
        <v>-2.0515372428257002</v>
      </c>
      <c r="H15" s="35">
        <v>4.0266235865706317E-2</v>
      </c>
      <c r="I15" s="35">
        <v>5.6036493480722172</v>
      </c>
      <c r="J15" s="36">
        <v>1723050.6248531761</v>
      </c>
      <c r="K15" s="36">
        <v>9323652.5</v>
      </c>
      <c r="L15" s="36">
        <v>1096562.6124828672</v>
      </c>
      <c r="M15" s="36">
        <v>4597254</v>
      </c>
      <c r="N15" s="37">
        <v>-1.4621782676566173E-2</v>
      </c>
      <c r="O15" s="37">
        <v>-1.887223347978088E-2</v>
      </c>
      <c r="P15" s="38">
        <v>-86760.450853856571</v>
      </c>
      <c r="Q15" s="39">
        <v>-19602656.265920352</v>
      </c>
      <c r="R15" s="40">
        <v>0</v>
      </c>
      <c r="S15" s="39">
        <v>0</v>
      </c>
      <c r="T15" s="41">
        <v>0</v>
      </c>
      <c r="U15" s="42">
        <v>0</v>
      </c>
      <c r="V15" s="43">
        <v>0</v>
      </c>
      <c r="W15" s="38">
        <v>0</v>
      </c>
      <c r="X15" s="44">
        <v>0</v>
      </c>
      <c r="Y15" s="45">
        <v>-0.13338117185090254</v>
      </c>
      <c r="Z15" s="46">
        <v>0</v>
      </c>
      <c r="AA15" s="40">
        <v>0</v>
      </c>
      <c r="AB15" s="47">
        <v>0</v>
      </c>
      <c r="AC15" s="42">
        <v>0</v>
      </c>
      <c r="AD15" s="50">
        <v>29</v>
      </c>
      <c r="AE15" s="50">
        <v>14</v>
      </c>
    </row>
    <row r="16" spans="1:34" x14ac:dyDescent="0.25">
      <c r="A16" t="s">
        <v>190</v>
      </c>
      <c r="B16" s="50" t="s">
        <v>79</v>
      </c>
      <c r="C16" s="50" t="s">
        <v>79</v>
      </c>
      <c r="D16">
        <v>1</v>
      </c>
      <c r="E16" s="35">
        <v>0.12524125967970728</v>
      </c>
      <c r="F16" s="35">
        <v>3.751088092214383E-2</v>
      </c>
      <c r="G16" s="35">
        <v>3.3387981460540295</v>
      </c>
      <c r="H16" s="35">
        <v>8.4752488890525767E-4</v>
      </c>
      <c r="I16" s="35">
        <v>5.4459095859894395</v>
      </c>
      <c r="J16" s="36">
        <v>1371478</v>
      </c>
      <c r="K16" s="36">
        <v>9323652.5</v>
      </c>
      <c r="L16" s="36">
        <v>922036</v>
      </c>
      <c r="M16" s="36">
        <v>4597254</v>
      </c>
      <c r="N16" s="37">
        <v>1.8422569088992279E-2</v>
      </c>
      <c r="O16" s="37">
        <v>2.5118679566114594E-2</v>
      </c>
      <c r="P16" s="38">
        <v>115476.95011003858</v>
      </c>
      <c r="Q16" s="39">
        <v>26090862.107862119</v>
      </c>
      <c r="R16" s="40">
        <v>0</v>
      </c>
      <c r="S16" s="39">
        <v>0</v>
      </c>
      <c r="T16" s="41">
        <v>0</v>
      </c>
      <c r="U16" s="42">
        <v>0</v>
      </c>
      <c r="V16" s="43">
        <v>0</v>
      </c>
      <c r="W16" s="38">
        <v>0</v>
      </c>
      <c r="X16" s="44">
        <v>0</v>
      </c>
      <c r="Y16" s="45">
        <v>0.12522170304066296</v>
      </c>
      <c r="Z16" s="46">
        <v>0</v>
      </c>
      <c r="AA16" s="40">
        <v>0</v>
      </c>
      <c r="AB16" s="47">
        <v>0</v>
      </c>
      <c r="AC16" s="42">
        <v>0</v>
      </c>
      <c r="AD16" s="50">
        <v>30</v>
      </c>
      <c r="AE16" s="50">
        <v>15</v>
      </c>
    </row>
    <row r="17" spans="1:31" x14ac:dyDescent="0.25">
      <c r="A17" t="s">
        <v>190</v>
      </c>
      <c r="B17" s="50" t="s">
        <v>80</v>
      </c>
      <c r="C17" s="50" t="s">
        <v>80</v>
      </c>
      <c r="D17">
        <v>1</v>
      </c>
      <c r="E17" s="35">
        <v>4.2662426725672626E-4</v>
      </c>
      <c r="F17" s="35">
        <v>4.2589195994929862E-5</v>
      </c>
      <c r="G17" s="35">
        <v>10.017194673210426</v>
      </c>
      <c r="H17" s="35">
        <v>2.1177818015851888E-23</v>
      </c>
      <c r="I17" s="35">
        <v>6.1161541286606722</v>
      </c>
      <c r="J17" s="36">
        <v>1527488256</v>
      </c>
      <c r="K17" s="36">
        <v>9323652.5</v>
      </c>
      <c r="L17" s="36">
        <v>763744128</v>
      </c>
      <c r="M17" s="36">
        <v>4597254</v>
      </c>
      <c r="N17" s="37">
        <v>6.9893591375188496E-2</v>
      </c>
      <c r="O17" s="37">
        <v>7.0875304905847564E-2</v>
      </c>
      <c r="P17" s="38">
        <v>325831.77897962736</v>
      </c>
      <c r="Q17" s="39">
        <v>73618432.142657012</v>
      </c>
      <c r="R17" s="40">
        <v>0</v>
      </c>
      <c r="S17" s="39">
        <v>0</v>
      </c>
      <c r="T17" s="41">
        <v>0</v>
      </c>
      <c r="U17" s="42">
        <v>0</v>
      </c>
      <c r="V17" s="43">
        <v>0</v>
      </c>
      <c r="W17" s="38">
        <v>0</v>
      </c>
      <c r="X17" s="44">
        <v>0</v>
      </c>
      <c r="Y17" s="45">
        <v>4.2651186494948446E-4</v>
      </c>
      <c r="Z17" s="46">
        <v>0</v>
      </c>
      <c r="AA17" s="40">
        <v>0</v>
      </c>
      <c r="AB17" s="47">
        <v>0</v>
      </c>
      <c r="AC17" s="42">
        <v>0</v>
      </c>
      <c r="AD17" s="50">
        <v>31</v>
      </c>
      <c r="AE17" s="50">
        <v>16</v>
      </c>
    </row>
    <row r="18" spans="1:31" x14ac:dyDescent="0.25">
      <c r="A18" t="s">
        <v>190</v>
      </c>
      <c r="B18" s="50" t="s">
        <v>81</v>
      </c>
      <c r="C18" s="50" t="s">
        <v>81</v>
      </c>
      <c r="D18">
        <v>1</v>
      </c>
      <c r="E18" s="35">
        <v>0.18706807366370576</v>
      </c>
      <c r="F18" s="35">
        <v>5.9833574994779901E-3</v>
      </c>
      <c r="G18" s="35">
        <v>31.264732832699075</v>
      </c>
      <c r="H18" s="35">
        <v>2.8023291996203782E-196</v>
      </c>
      <c r="I18" s="35">
        <v>5.7441541182480984</v>
      </c>
      <c r="J18" s="36">
        <v>9371327</v>
      </c>
      <c r="K18" s="36">
        <v>9323652.5</v>
      </c>
      <c r="L18" s="36">
        <v>4616328</v>
      </c>
      <c r="M18" s="36">
        <v>4597254</v>
      </c>
      <c r="N18" s="37">
        <v>0.18802460618976036</v>
      </c>
      <c r="O18" s="37">
        <v>0.18784421882276409</v>
      </c>
      <c r="P18" s="38">
        <v>863567.58635982743</v>
      </c>
      <c r="Q18" s="39">
        <v>195114460.4621394</v>
      </c>
      <c r="R18" s="40">
        <v>0</v>
      </c>
      <c r="S18" s="39">
        <v>0</v>
      </c>
      <c r="T18" s="41">
        <v>0</v>
      </c>
      <c r="U18" s="42">
        <v>0</v>
      </c>
      <c r="V18" s="43">
        <v>0</v>
      </c>
      <c r="W18" s="38">
        <v>0</v>
      </c>
      <c r="X18" s="44">
        <v>0</v>
      </c>
      <c r="Y18" s="45">
        <v>0.18503745592656923</v>
      </c>
      <c r="Z18" s="46">
        <v>0</v>
      </c>
      <c r="AA18" s="40">
        <v>0</v>
      </c>
      <c r="AB18" s="47">
        <v>0</v>
      </c>
      <c r="AC18" s="42">
        <v>0</v>
      </c>
      <c r="AD18" s="50">
        <v>24</v>
      </c>
      <c r="AE18" s="50">
        <v>17</v>
      </c>
    </row>
    <row r="19" spans="1:31" x14ac:dyDescent="0.25">
      <c r="A19" t="s">
        <v>190</v>
      </c>
      <c r="B19" s="50" t="s">
        <v>82</v>
      </c>
      <c r="C19" s="50" t="s">
        <v>82</v>
      </c>
      <c r="D19">
        <v>1</v>
      </c>
      <c r="E19" s="35">
        <v>0.49527811877321737</v>
      </c>
      <c r="F19" s="35">
        <v>5.6867223875939916E-3</v>
      </c>
      <c r="G19" s="35">
        <v>87.093774764476535</v>
      </c>
      <c r="H19" s="35">
        <v>0</v>
      </c>
      <c r="I19" s="35">
        <v>4.9503673000955066</v>
      </c>
      <c r="J19" s="36">
        <v>9143633.5</v>
      </c>
      <c r="K19" s="36">
        <v>9323652.5</v>
      </c>
      <c r="L19" s="36">
        <v>4774073</v>
      </c>
      <c r="M19" s="36">
        <v>4597254</v>
      </c>
      <c r="N19" s="37">
        <v>0.48571539947802317</v>
      </c>
      <c r="O19" s="37">
        <v>0.51432744293136956</v>
      </c>
      <c r="P19" s="38">
        <v>2364493.8943260103</v>
      </c>
      <c r="Q19" s="39">
        <v>534233750.48401874</v>
      </c>
      <c r="R19" s="40">
        <v>0</v>
      </c>
      <c r="S19" s="39">
        <v>0</v>
      </c>
      <c r="T19" s="41">
        <v>0</v>
      </c>
      <c r="U19" s="42">
        <v>0</v>
      </c>
      <c r="V19" s="43">
        <v>0</v>
      </c>
      <c r="W19" s="38">
        <v>0</v>
      </c>
      <c r="X19" s="44">
        <v>0</v>
      </c>
      <c r="Y19" s="45">
        <v>0.48938032520974595</v>
      </c>
      <c r="Z19" s="46">
        <v>0</v>
      </c>
      <c r="AA19" s="40">
        <v>0</v>
      </c>
      <c r="AB19" s="47">
        <v>0</v>
      </c>
      <c r="AC19" s="42">
        <v>0</v>
      </c>
      <c r="AD19" s="50">
        <v>25</v>
      </c>
      <c r="AE19" s="50">
        <v>18</v>
      </c>
    </row>
    <row r="20" spans="1:31" x14ac:dyDescent="0.25">
      <c r="A20" t="s">
        <v>190</v>
      </c>
      <c r="B20" s="50" t="s">
        <v>83</v>
      </c>
      <c r="C20" s="50" t="s">
        <v>83</v>
      </c>
      <c r="D20">
        <v>1</v>
      </c>
      <c r="E20" s="35">
        <v>97.48123986289832</v>
      </c>
      <c r="F20" s="35">
        <v>18.571922737035617</v>
      </c>
      <c r="G20" s="35">
        <v>5.2488501725512737</v>
      </c>
      <c r="H20" s="35">
        <v>1.5933090511316097E-7</v>
      </c>
      <c r="I20" s="35">
        <v>3.2612661348691114</v>
      </c>
      <c r="J20" s="36">
        <v>105840</v>
      </c>
      <c r="K20" s="36">
        <v>9323652.5</v>
      </c>
      <c r="L20" s="36">
        <v>52710</v>
      </c>
      <c r="M20" s="36">
        <v>4597254</v>
      </c>
      <c r="N20" s="37">
        <v>1.1065850456233925</v>
      </c>
      <c r="O20" s="37">
        <v>1.1176750628034411</v>
      </c>
      <c r="P20" s="38">
        <v>5138236.1531733703</v>
      </c>
      <c r="Q20" s="39">
        <v>1160933076.4479914</v>
      </c>
      <c r="R20" s="40">
        <v>0</v>
      </c>
      <c r="S20" s="39">
        <v>0</v>
      </c>
      <c r="T20" s="41">
        <v>0</v>
      </c>
      <c r="U20" s="42">
        <v>0</v>
      </c>
      <c r="V20" s="43">
        <v>0</v>
      </c>
      <c r="W20" s="38">
        <v>0</v>
      </c>
      <c r="X20" s="44">
        <v>0</v>
      </c>
      <c r="Y20" s="45">
        <v>97.019243465443822</v>
      </c>
      <c r="Z20" s="46">
        <v>0</v>
      </c>
      <c r="AA20" s="40">
        <v>0</v>
      </c>
      <c r="AB20" s="47">
        <v>0</v>
      </c>
      <c r="AC20" s="42">
        <v>0</v>
      </c>
      <c r="AD20" s="50">
        <v>32</v>
      </c>
      <c r="AE20" s="50">
        <v>19</v>
      </c>
    </row>
    <row r="21" spans="1:31" x14ac:dyDescent="0.25">
      <c r="A21" t="s">
        <v>190</v>
      </c>
      <c r="B21" t="s">
        <v>84</v>
      </c>
      <c r="C21" t="s">
        <v>84</v>
      </c>
      <c r="E21" s="35">
        <v>-2217.0882010820237</v>
      </c>
      <c r="F21" s="35">
        <v>396.43295699024333</v>
      </c>
      <c r="G21" s="35">
        <v>-5.5925930525917114</v>
      </c>
      <c r="H21" s="35">
        <v>2.3549954801364839E-8</v>
      </c>
      <c r="I21" s="35">
        <v>0</v>
      </c>
      <c r="J21" s="36">
        <v>5040</v>
      </c>
      <c r="K21" s="36">
        <v>9323652.5</v>
      </c>
      <c r="L21" s="36">
        <v>2520</v>
      </c>
      <c r="M21" s="36">
        <v>4597254</v>
      </c>
      <c r="N21" s="37">
        <v>-1.1984707209383232</v>
      </c>
      <c r="O21" s="37">
        <v>-1.215304237426668</v>
      </c>
      <c r="P21" s="38">
        <v>-5587062.2667266997</v>
      </c>
      <c r="Q21" s="39">
        <v>-1262340848.5442305</v>
      </c>
      <c r="R21" s="40">
        <v>0</v>
      </c>
      <c r="S21" s="39">
        <v>0</v>
      </c>
      <c r="T21" s="41">
        <v>0</v>
      </c>
      <c r="U21" s="42">
        <v>0</v>
      </c>
      <c r="V21" s="43">
        <v>0</v>
      </c>
      <c r="W21" s="38">
        <v>0</v>
      </c>
      <c r="X21" s="44">
        <v>0</v>
      </c>
      <c r="Y21" s="45">
        <v>0</v>
      </c>
      <c r="Z21" s="46">
        <v>0</v>
      </c>
      <c r="AA21" s="40">
        <v>0</v>
      </c>
      <c r="AB21" s="47">
        <v>0</v>
      </c>
      <c r="AC21" s="42">
        <v>0</v>
      </c>
      <c r="AD21">
        <v>5</v>
      </c>
      <c r="AE21">
        <v>20</v>
      </c>
    </row>
    <row r="22" spans="1:31" x14ac:dyDescent="0.25">
      <c r="A22" t="s">
        <v>190</v>
      </c>
      <c r="B22" t="s">
        <v>85</v>
      </c>
      <c r="C22" t="s">
        <v>85</v>
      </c>
      <c r="D22">
        <v>1</v>
      </c>
      <c r="E22" s="35">
        <v>5.8899336478445381</v>
      </c>
      <c r="F22" s="35">
        <v>1.5287053405032001</v>
      </c>
      <c r="G22" s="35">
        <v>3.8528900840405016</v>
      </c>
      <c r="H22" s="35">
        <v>1.1818245692402909E-4</v>
      </c>
      <c r="I22" s="35">
        <v>1.4117097203728255</v>
      </c>
      <c r="J22" s="36">
        <v>63000</v>
      </c>
      <c r="K22" s="36">
        <v>9323652.5</v>
      </c>
      <c r="L22" s="36">
        <v>18900</v>
      </c>
      <c r="M22" s="36">
        <v>4597254</v>
      </c>
      <c r="N22" s="37">
        <v>3.979833223237416E-2</v>
      </c>
      <c r="O22" s="37">
        <v>2.4214399714321152E-2</v>
      </c>
      <c r="P22" s="38">
        <v>111319.74594426177</v>
      </c>
      <c r="Q22" s="39">
        <v>25151583.398646504</v>
      </c>
      <c r="R22" s="40">
        <v>0</v>
      </c>
      <c r="S22" s="39">
        <v>0</v>
      </c>
      <c r="T22" s="41">
        <v>0</v>
      </c>
      <c r="U22" s="42">
        <v>0</v>
      </c>
      <c r="V22" s="43">
        <v>0</v>
      </c>
      <c r="W22" s="38">
        <v>0</v>
      </c>
      <c r="X22" s="44">
        <v>0</v>
      </c>
      <c r="Y22" s="45">
        <v>5.8620192703666021</v>
      </c>
      <c r="Z22" s="46">
        <v>0</v>
      </c>
      <c r="AA22" s="40">
        <v>0</v>
      </c>
      <c r="AB22" s="47">
        <v>0</v>
      </c>
      <c r="AC22" s="42">
        <v>0</v>
      </c>
      <c r="AD22">
        <v>17</v>
      </c>
      <c r="AE22">
        <v>21</v>
      </c>
    </row>
    <row r="23" spans="1:31" x14ac:dyDescent="0.25">
      <c r="A23" t="s">
        <v>190</v>
      </c>
      <c r="B23" t="s">
        <v>86</v>
      </c>
      <c r="C23" t="s">
        <v>86</v>
      </c>
      <c r="E23" s="35">
        <v>-118.15316010597553</v>
      </c>
      <c r="F23" s="35">
        <v>38.298617404938469</v>
      </c>
      <c r="G23" s="35">
        <v>-3.0850502736618401</v>
      </c>
      <c r="H23" s="35">
        <v>2.0462094929775184E-3</v>
      </c>
      <c r="I23" s="35">
        <v>1.4125623484323913</v>
      </c>
      <c r="J23" s="36">
        <v>420</v>
      </c>
      <c r="K23" s="36">
        <v>9323652.5</v>
      </c>
      <c r="L23" s="36">
        <v>210</v>
      </c>
      <c r="M23" s="36">
        <v>4597254</v>
      </c>
      <c r="N23" s="37">
        <v>-5.3224127823843417E-3</v>
      </c>
      <c r="O23" s="37">
        <v>-5.3971704896564037E-3</v>
      </c>
      <c r="P23" s="38">
        <v>-24812.163622254862</v>
      </c>
      <c r="Q23" s="39">
        <v>-5606060.2488122638</v>
      </c>
      <c r="R23" s="40">
        <v>0</v>
      </c>
      <c r="S23" s="39">
        <v>0</v>
      </c>
      <c r="T23" s="41">
        <v>0</v>
      </c>
      <c r="U23" s="42">
        <v>0</v>
      </c>
      <c r="V23" s="43">
        <v>0</v>
      </c>
      <c r="W23" s="38">
        <v>0</v>
      </c>
      <c r="X23" s="44">
        <v>0</v>
      </c>
      <c r="Y23" s="45">
        <v>0</v>
      </c>
      <c r="Z23" s="46">
        <v>0</v>
      </c>
      <c r="AA23" s="40">
        <v>0</v>
      </c>
      <c r="AB23" s="47">
        <v>0</v>
      </c>
      <c r="AC23" s="42">
        <v>0</v>
      </c>
      <c r="AD23">
        <v>6</v>
      </c>
      <c r="AE23">
        <v>22</v>
      </c>
    </row>
    <row r="24" spans="1:31" x14ac:dyDescent="0.25">
      <c r="A24" t="s">
        <v>190</v>
      </c>
      <c r="B24" t="s">
        <v>87</v>
      </c>
      <c r="C24" t="s">
        <v>87</v>
      </c>
      <c r="E24" s="35">
        <v>34.802278266006205</v>
      </c>
      <c r="F24" s="35">
        <v>54.853490534158261</v>
      </c>
      <c r="G24" s="35">
        <v>0.63445877239724968</v>
      </c>
      <c r="H24" s="35">
        <v>0.52581026673321651</v>
      </c>
      <c r="I24" s="35">
        <v>2.8976769830946072</v>
      </c>
      <c r="J24" s="36">
        <v>420</v>
      </c>
      <c r="K24" s="36">
        <v>9323652.5</v>
      </c>
      <c r="L24" s="36">
        <v>210</v>
      </c>
      <c r="M24" s="36">
        <v>4597254</v>
      </c>
      <c r="N24" s="37">
        <v>1.5677286204867252E-3</v>
      </c>
      <c r="O24" s="37">
        <v>1.5897486708068129E-3</v>
      </c>
      <c r="P24" s="38">
        <v>7308.4784358613033</v>
      </c>
      <c r="Q24" s="39">
        <v>1651277.6177985028</v>
      </c>
      <c r="R24" s="40">
        <v>0</v>
      </c>
      <c r="S24" s="39">
        <v>0</v>
      </c>
      <c r="T24" s="41">
        <v>0</v>
      </c>
      <c r="U24" s="42">
        <v>0</v>
      </c>
      <c r="V24" s="43">
        <v>0</v>
      </c>
      <c r="W24" s="38">
        <v>0</v>
      </c>
      <c r="X24" s="44">
        <v>0</v>
      </c>
      <c r="Y24" s="45">
        <v>0</v>
      </c>
      <c r="Z24" s="46">
        <v>0</v>
      </c>
      <c r="AA24" s="40">
        <v>0</v>
      </c>
      <c r="AB24" s="47">
        <v>0</v>
      </c>
      <c r="AC24" s="42">
        <v>0</v>
      </c>
      <c r="AD24">
        <v>9</v>
      </c>
      <c r="AE24">
        <v>23</v>
      </c>
    </row>
    <row r="25" spans="1:31" x14ac:dyDescent="0.25">
      <c r="A25" t="s">
        <v>190</v>
      </c>
      <c r="B25" t="s">
        <v>88</v>
      </c>
      <c r="C25" t="s">
        <v>88</v>
      </c>
      <c r="E25" s="35">
        <v>8.8164459291925237</v>
      </c>
      <c r="F25" s="35">
        <v>41.528710609131053</v>
      </c>
      <c r="G25" s="35">
        <v>0.21229760808547768</v>
      </c>
      <c r="H25" s="35">
        <v>0.83188344811433323</v>
      </c>
      <c r="I25" s="35">
        <v>1.6608802792881072</v>
      </c>
      <c r="J25" s="36">
        <v>420</v>
      </c>
      <c r="K25" s="36">
        <v>9323652.5</v>
      </c>
      <c r="L25" s="36">
        <v>210</v>
      </c>
      <c r="M25" s="36">
        <v>4597254</v>
      </c>
      <c r="N25" s="37">
        <v>3.9715200563951306E-4</v>
      </c>
      <c r="O25" s="37">
        <v>4.0273033535463346E-4</v>
      </c>
      <c r="P25" s="38">
        <v>1851.45364513043</v>
      </c>
      <c r="Q25" s="39">
        <v>418317.43658076937</v>
      </c>
      <c r="R25" s="40">
        <v>0</v>
      </c>
      <c r="S25" s="39">
        <v>0</v>
      </c>
      <c r="T25" s="41">
        <v>0</v>
      </c>
      <c r="U25" s="42">
        <v>0</v>
      </c>
      <c r="V25" s="43">
        <v>0</v>
      </c>
      <c r="W25" s="38">
        <v>0</v>
      </c>
      <c r="X25" s="44">
        <v>0</v>
      </c>
      <c r="Y25" s="45">
        <v>0</v>
      </c>
      <c r="Z25" s="46">
        <v>0</v>
      </c>
      <c r="AA25" s="40">
        <v>0</v>
      </c>
      <c r="AB25" s="47">
        <v>0</v>
      </c>
      <c r="AC25" s="42">
        <v>0</v>
      </c>
      <c r="AD25">
        <v>10</v>
      </c>
      <c r="AE25">
        <v>24</v>
      </c>
    </row>
    <row r="26" spans="1:31" x14ac:dyDescent="0.25">
      <c r="A26" t="s">
        <v>190</v>
      </c>
      <c r="B26" t="s">
        <v>89</v>
      </c>
      <c r="C26" t="s">
        <v>89</v>
      </c>
      <c r="E26" s="35">
        <v>-41.301133820338407</v>
      </c>
      <c r="F26" s="35">
        <v>40.744116435659045</v>
      </c>
      <c r="G26" s="35">
        <v>-1.0136711121361284</v>
      </c>
      <c r="H26" s="35">
        <v>0.31078838186956631</v>
      </c>
      <c r="I26" s="35">
        <v>1.598715709376219</v>
      </c>
      <c r="J26" s="36">
        <v>420</v>
      </c>
      <c r="K26" s="36">
        <v>9323652.5</v>
      </c>
      <c r="L26" s="36">
        <v>210</v>
      </c>
      <c r="M26" s="36">
        <v>4597254</v>
      </c>
      <c r="N26" s="37">
        <v>-1.8604807723735018E-3</v>
      </c>
      <c r="O26" s="37">
        <v>-1.8866127697688805E-3</v>
      </c>
      <c r="P26" s="38">
        <v>-8673.2381022710651</v>
      </c>
      <c r="Q26" s="39">
        <v>-1959631.4168271245</v>
      </c>
      <c r="R26" s="40">
        <v>0</v>
      </c>
      <c r="S26" s="39">
        <v>0</v>
      </c>
      <c r="T26" s="41">
        <v>0</v>
      </c>
      <c r="U26" s="42">
        <v>0</v>
      </c>
      <c r="V26" s="43">
        <v>0</v>
      </c>
      <c r="W26" s="38">
        <v>0</v>
      </c>
      <c r="X26" s="44">
        <v>0</v>
      </c>
      <c r="Y26" s="45">
        <v>0</v>
      </c>
      <c r="Z26" s="46">
        <v>0</v>
      </c>
      <c r="AA26" s="40">
        <v>0</v>
      </c>
      <c r="AB26" s="47">
        <v>0</v>
      </c>
      <c r="AC26" s="42">
        <v>0</v>
      </c>
      <c r="AD26">
        <v>11</v>
      </c>
      <c r="AE26">
        <v>25</v>
      </c>
    </row>
    <row r="27" spans="1:31" x14ac:dyDescent="0.25">
      <c r="A27" t="s">
        <v>190</v>
      </c>
      <c r="B27" t="s">
        <v>90</v>
      </c>
      <c r="C27" t="s">
        <v>90</v>
      </c>
      <c r="E27" s="35">
        <v>-52.050683857170448</v>
      </c>
      <c r="F27" s="35">
        <v>38.657438728451943</v>
      </c>
      <c r="G27" s="35">
        <v>-1.3464597130399396</v>
      </c>
      <c r="H27" s="35">
        <v>0.17821486540631881</v>
      </c>
      <c r="I27" s="35">
        <v>1.4391550512644393</v>
      </c>
      <c r="J27" s="36">
        <v>420</v>
      </c>
      <c r="K27" s="36">
        <v>9323652.5</v>
      </c>
      <c r="L27" s="36">
        <v>210</v>
      </c>
      <c r="M27" s="36">
        <v>4597254</v>
      </c>
      <c r="N27" s="37">
        <v>-2.3447127850390807E-3</v>
      </c>
      <c r="O27" s="37">
        <v>-2.3776462231596936E-3</v>
      </c>
      <c r="P27" s="38">
        <v>-10930.643610005794</v>
      </c>
      <c r="Q27" s="39">
        <v>-2469669.6172447093</v>
      </c>
      <c r="R27" s="40">
        <v>0</v>
      </c>
      <c r="S27" s="39">
        <v>0</v>
      </c>
      <c r="T27" s="41">
        <v>0</v>
      </c>
      <c r="U27" s="42">
        <v>0</v>
      </c>
      <c r="V27" s="43">
        <v>0</v>
      </c>
      <c r="W27" s="38">
        <v>0</v>
      </c>
      <c r="X27" s="44">
        <v>0</v>
      </c>
      <c r="Y27" s="45">
        <v>0</v>
      </c>
      <c r="Z27" s="46">
        <v>0</v>
      </c>
      <c r="AA27" s="40">
        <v>0</v>
      </c>
      <c r="AB27" s="47">
        <v>0</v>
      </c>
      <c r="AC27" s="42">
        <v>0</v>
      </c>
      <c r="AD27">
        <v>12</v>
      </c>
      <c r="AE27">
        <v>26</v>
      </c>
    </row>
    <row r="28" spans="1:31" x14ac:dyDescent="0.25">
      <c r="A28" t="s">
        <v>190</v>
      </c>
      <c r="B28" t="s">
        <v>91</v>
      </c>
      <c r="C28" t="s">
        <v>91</v>
      </c>
      <c r="E28" s="35">
        <v>100.83796357173273</v>
      </c>
      <c r="F28" s="35">
        <v>38.458737989938911</v>
      </c>
      <c r="G28" s="35">
        <v>2.6219779650105179</v>
      </c>
      <c r="H28" s="35">
        <v>8.7684014111571763E-3</v>
      </c>
      <c r="I28" s="35">
        <v>1.4243984478715961</v>
      </c>
      <c r="J28" s="36">
        <v>420</v>
      </c>
      <c r="K28" s="36">
        <v>9323652.5</v>
      </c>
      <c r="L28" s="36">
        <v>210</v>
      </c>
      <c r="M28" s="36">
        <v>4597254</v>
      </c>
      <c r="N28" s="37">
        <v>4.5424199046594392E-3</v>
      </c>
      <c r="O28" s="37">
        <v>4.6062219642560255E-3</v>
      </c>
      <c r="P28" s="38">
        <v>21175.972350063872</v>
      </c>
      <c r="Q28" s="39">
        <v>4784499.1927734306</v>
      </c>
      <c r="R28" s="40">
        <v>0</v>
      </c>
      <c r="S28" s="39">
        <v>0</v>
      </c>
      <c r="T28" s="41">
        <v>0</v>
      </c>
      <c r="U28" s="42">
        <v>0</v>
      </c>
      <c r="V28" s="43">
        <v>0</v>
      </c>
      <c r="W28" s="38">
        <v>0</v>
      </c>
      <c r="X28" s="44">
        <v>0</v>
      </c>
      <c r="Y28" s="45">
        <v>0</v>
      </c>
      <c r="Z28" s="46">
        <v>0</v>
      </c>
      <c r="AA28" s="40">
        <v>0</v>
      </c>
      <c r="AB28" s="47">
        <v>0</v>
      </c>
      <c r="AC28" s="42">
        <v>0</v>
      </c>
      <c r="AD28">
        <v>13</v>
      </c>
      <c r="AE28">
        <v>27</v>
      </c>
    </row>
    <row r="29" spans="1:31" x14ac:dyDescent="0.25">
      <c r="A29" t="s">
        <v>190</v>
      </c>
      <c r="B29" t="s">
        <v>92</v>
      </c>
      <c r="C29" t="s">
        <v>92</v>
      </c>
      <c r="E29" s="35">
        <v>62.941275685441205</v>
      </c>
      <c r="F29" s="35">
        <v>39.721707614923467</v>
      </c>
      <c r="G29" s="35">
        <v>1.5845561398219983</v>
      </c>
      <c r="H29" s="35">
        <v>0.11312996806053449</v>
      </c>
      <c r="I29" s="35">
        <v>1.5194879297606492</v>
      </c>
      <c r="J29" s="36">
        <v>420</v>
      </c>
      <c r="K29" s="36">
        <v>9323652.5</v>
      </c>
      <c r="L29" s="36">
        <v>210</v>
      </c>
      <c r="M29" s="36">
        <v>4597254</v>
      </c>
      <c r="N29" s="37">
        <v>2.835298268343367E-3</v>
      </c>
      <c r="O29" s="37">
        <v>2.875122386960271E-3</v>
      </c>
      <c r="P29" s="38">
        <v>13217.667893942653</v>
      </c>
      <c r="Q29" s="39">
        <v>2986399.8839574032</v>
      </c>
      <c r="R29" s="40">
        <v>0</v>
      </c>
      <c r="S29" s="39">
        <v>0</v>
      </c>
      <c r="T29" s="41">
        <v>0</v>
      </c>
      <c r="U29" s="42">
        <v>0</v>
      </c>
      <c r="V29" s="43">
        <v>0</v>
      </c>
      <c r="W29" s="38">
        <v>0</v>
      </c>
      <c r="X29" s="44">
        <v>0</v>
      </c>
      <c r="Y29" s="45">
        <v>0</v>
      </c>
      <c r="Z29" s="46">
        <v>0</v>
      </c>
      <c r="AA29" s="40">
        <v>0</v>
      </c>
      <c r="AB29" s="47">
        <v>0</v>
      </c>
      <c r="AC29" s="42">
        <v>0</v>
      </c>
      <c r="AD29">
        <v>14</v>
      </c>
      <c r="AE29">
        <v>28</v>
      </c>
    </row>
    <row r="30" spans="1:31" x14ac:dyDescent="0.25">
      <c r="A30" t="s">
        <v>190</v>
      </c>
      <c r="B30" t="s">
        <v>93</v>
      </c>
      <c r="C30" t="s">
        <v>93</v>
      </c>
      <c r="E30" s="35">
        <v>270.28648429504909</v>
      </c>
      <c r="F30" s="35">
        <v>40.436694881605703</v>
      </c>
      <c r="G30" s="35">
        <v>6.6841883365200561</v>
      </c>
      <c r="H30" s="35">
        <v>2.5735568497971001E-11</v>
      </c>
      <c r="I30" s="35">
        <v>1.5746815390344164</v>
      </c>
      <c r="J30" s="36">
        <v>420</v>
      </c>
      <c r="K30" s="36">
        <v>9323652.5</v>
      </c>
      <c r="L30" s="36">
        <v>210</v>
      </c>
      <c r="M30" s="36">
        <v>4597254</v>
      </c>
      <c r="N30" s="37">
        <v>1.2175520634635473E-2</v>
      </c>
      <c r="O30" s="37">
        <v>1.2346535932528485E-2</v>
      </c>
      <c r="P30" s="38">
        <v>56760.161701960307</v>
      </c>
      <c r="Q30" s="39">
        <v>12824390.934940912</v>
      </c>
      <c r="R30" s="40">
        <v>0</v>
      </c>
      <c r="S30" s="39">
        <v>0</v>
      </c>
      <c r="T30" s="41">
        <v>0</v>
      </c>
      <c r="U30" s="42">
        <v>0</v>
      </c>
      <c r="V30" s="43">
        <v>0</v>
      </c>
      <c r="W30" s="38">
        <v>0</v>
      </c>
      <c r="X30" s="44">
        <v>0</v>
      </c>
      <c r="Y30" s="45">
        <v>0</v>
      </c>
      <c r="Z30" s="46">
        <v>0</v>
      </c>
      <c r="AA30" s="40">
        <v>0</v>
      </c>
      <c r="AB30" s="47">
        <v>0</v>
      </c>
      <c r="AC30" s="42">
        <v>0</v>
      </c>
      <c r="AD30">
        <v>15</v>
      </c>
      <c r="AE30">
        <v>29</v>
      </c>
    </row>
    <row r="31" spans="1:31" x14ac:dyDescent="0.25">
      <c r="A31" t="s">
        <v>190</v>
      </c>
      <c r="B31" t="s">
        <v>94</v>
      </c>
      <c r="C31" t="s">
        <v>94</v>
      </c>
      <c r="D31">
        <v>1</v>
      </c>
      <c r="E31" s="35">
        <v>48.237744294224449</v>
      </c>
      <c r="F31" s="35">
        <v>38.284416827953343</v>
      </c>
      <c r="G31" s="35">
        <v>1.2599837816780766</v>
      </c>
      <c r="H31" s="35">
        <v>0.20773356199675103</v>
      </c>
      <c r="I31" s="35">
        <v>1.4115150269935242</v>
      </c>
      <c r="J31" s="36">
        <v>420</v>
      </c>
      <c r="K31" s="36">
        <v>9323652.5</v>
      </c>
      <c r="L31" s="36">
        <v>210</v>
      </c>
      <c r="M31" s="36">
        <v>4597254</v>
      </c>
      <c r="N31" s="37">
        <v>2.1729523492616514E-3</v>
      </c>
      <c r="O31" s="37">
        <v>2.2034732694315201E-3</v>
      </c>
      <c r="P31" s="38">
        <v>10129.926301787134</v>
      </c>
      <c r="Q31" s="39">
        <v>2288755.5486257849</v>
      </c>
      <c r="R31" s="40">
        <v>0</v>
      </c>
      <c r="S31" s="39">
        <v>0</v>
      </c>
      <c r="T31" s="41">
        <v>0</v>
      </c>
      <c r="U31" s="42">
        <v>0</v>
      </c>
      <c r="V31" s="43">
        <v>0</v>
      </c>
      <c r="W31" s="38">
        <v>0</v>
      </c>
      <c r="X31" s="44">
        <v>0</v>
      </c>
      <c r="Y31" s="45">
        <v>0</v>
      </c>
      <c r="Z31" s="46">
        <v>0</v>
      </c>
      <c r="AA31" s="40">
        <v>0</v>
      </c>
      <c r="AB31" s="47">
        <v>0</v>
      </c>
      <c r="AC31" s="42">
        <v>0</v>
      </c>
      <c r="AD31">
        <v>16</v>
      </c>
      <c r="AE31">
        <v>30</v>
      </c>
    </row>
    <row r="32" spans="1:31" x14ac:dyDescent="0.25">
      <c r="A32" t="s">
        <v>190</v>
      </c>
      <c r="B32" t="s">
        <v>95</v>
      </c>
      <c r="C32" t="s">
        <v>95</v>
      </c>
      <c r="D32">
        <v>0</v>
      </c>
      <c r="E32" s="35">
        <v>-89.341396677957135</v>
      </c>
      <c r="F32" s="35"/>
      <c r="G32" s="35"/>
      <c r="H32" s="35">
        <v>1</v>
      </c>
      <c r="I32" s="35"/>
      <c r="J32" s="36">
        <v>420</v>
      </c>
      <c r="K32" s="36">
        <v>9323652.5</v>
      </c>
      <c r="L32" s="36">
        <v>210</v>
      </c>
      <c r="M32" s="36">
        <v>4597254</v>
      </c>
      <c r="N32" s="37">
        <v>-4.0245372298830309E-3</v>
      </c>
      <c r="O32" s="37">
        <v>-4.0810651972614511E-3</v>
      </c>
      <c r="P32" s="38">
        <v>-18761.693302370997</v>
      </c>
      <c r="Q32" s="39">
        <v>-4239016.9847377026</v>
      </c>
      <c r="R32" s="40">
        <v>0</v>
      </c>
      <c r="S32" s="39">
        <v>0</v>
      </c>
      <c r="T32" s="41">
        <v>0</v>
      </c>
      <c r="U32" s="42">
        <v>0</v>
      </c>
      <c r="V32" s="43">
        <v>0</v>
      </c>
      <c r="W32" s="38">
        <v>0</v>
      </c>
      <c r="X32" s="44">
        <v>0</v>
      </c>
      <c r="Y32" s="45">
        <v>0</v>
      </c>
      <c r="Z32" s="46">
        <v>0</v>
      </c>
      <c r="AA32" s="40">
        <v>0</v>
      </c>
      <c r="AB32" s="47">
        <v>0</v>
      </c>
      <c r="AC32" s="42">
        <v>0</v>
      </c>
      <c r="AD32">
        <v>7</v>
      </c>
      <c r="AE32">
        <v>31</v>
      </c>
    </row>
    <row r="33" spans="1:31" x14ac:dyDescent="0.25">
      <c r="A33" t="s">
        <v>190</v>
      </c>
      <c r="B33" t="s">
        <v>96</v>
      </c>
      <c r="C33" t="s">
        <v>96</v>
      </c>
      <c r="E33" s="35">
        <v>-14.52172084339939</v>
      </c>
      <c r="F33" s="35">
        <v>37.541294499147433</v>
      </c>
      <c r="G33" s="35">
        <v>-0.38681992821875599</v>
      </c>
      <c r="H33" s="35">
        <v>0.69888969512885757</v>
      </c>
      <c r="I33" s="35">
        <v>1.3572502230878563</v>
      </c>
      <c r="J33" s="36">
        <v>420</v>
      </c>
      <c r="K33" s="36">
        <v>9323652.5</v>
      </c>
      <c r="L33" s="36">
        <v>210</v>
      </c>
      <c r="M33" s="36">
        <v>4597254</v>
      </c>
      <c r="N33" s="37">
        <v>-6.541559495302666E-4</v>
      </c>
      <c r="O33" s="37">
        <v>-6.6334411305398226E-4</v>
      </c>
      <c r="P33" s="38">
        <v>-3049.5613771138719</v>
      </c>
      <c r="Q33" s="39">
        <v>-689017.89754510834</v>
      </c>
      <c r="R33" s="40">
        <v>0</v>
      </c>
      <c r="S33" s="39">
        <v>0</v>
      </c>
      <c r="T33" s="41">
        <v>0</v>
      </c>
      <c r="U33" s="42">
        <v>0</v>
      </c>
      <c r="V33" s="43">
        <v>0</v>
      </c>
      <c r="W33" s="38">
        <v>0</v>
      </c>
      <c r="X33" s="44">
        <v>0</v>
      </c>
      <c r="Y33" s="45">
        <v>0</v>
      </c>
      <c r="Z33" s="46">
        <v>0</v>
      </c>
      <c r="AA33" s="40">
        <v>0</v>
      </c>
      <c r="AB33" s="47">
        <v>0</v>
      </c>
      <c r="AC33" s="42">
        <v>0</v>
      </c>
      <c r="AD33">
        <v>8</v>
      </c>
      <c r="AE33">
        <v>32</v>
      </c>
    </row>
    <row r="34" spans="1:31" x14ac:dyDescent="0.25">
      <c r="E34" s="35"/>
      <c r="F34" s="35"/>
      <c r="G34" s="35"/>
      <c r="H34" s="35"/>
      <c r="I34" s="35"/>
      <c r="J34" s="36"/>
      <c r="K34" s="36"/>
      <c r="L34" s="36"/>
      <c r="M34" s="36"/>
      <c r="N34" s="37"/>
      <c r="O34" s="37"/>
      <c r="P34" s="38"/>
      <c r="Q34" s="39"/>
      <c r="R34" s="40"/>
      <c r="S34" s="39"/>
      <c r="T34" s="41"/>
      <c r="U34" s="42"/>
      <c r="V34" s="43"/>
      <c r="W34" s="38"/>
      <c r="X34" s="44"/>
      <c r="Y34" s="41"/>
      <c r="Z34" s="42"/>
      <c r="AA34" s="40"/>
      <c r="AB34" s="47"/>
      <c r="AC34" s="42"/>
    </row>
    <row r="35" spans="1:31" x14ac:dyDescent="0.25">
      <c r="E35" s="35"/>
      <c r="F35" s="35"/>
      <c r="G35" s="35"/>
      <c r="H35" s="35"/>
      <c r="I35" s="35"/>
      <c r="J35" s="36"/>
      <c r="K35" s="36"/>
      <c r="L35" s="36"/>
      <c r="M35" s="36"/>
      <c r="N35" s="37"/>
      <c r="O35" s="37"/>
      <c r="P35" s="38"/>
      <c r="Q35" s="39"/>
      <c r="R35" s="40"/>
      <c r="S35" s="39"/>
      <c r="T35" s="41"/>
      <c r="U35" s="42"/>
      <c r="V35" s="43"/>
      <c r="W35" s="38"/>
      <c r="X35" s="44"/>
      <c r="Y35" s="41"/>
      <c r="Z35" s="42"/>
      <c r="AA35" s="40"/>
      <c r="AB35" s="47"/>
      <c r="AC35" s="42"/>
      <c r="AD35" s="51"/>
    </row>
    <row r="36" spans="1:31" x14ac:dyDescent="0.25">
      <c r="E36" s="35"/>
      <c r="F36" s="35"/>
      <c r="G36" s="35"/>
      <c r="H36" s="35"/>
      <c r="I36" s="35"/>
      <c r="J36" s="36"/>
      <c r="K36" s="36"/>
      <c r="L36" s="36"/>
      <c r="M36" s="36"/>
      <c r="N36" s="37"/>
      <c r="O36" s="37"/>
      <c r="P36" s="38"/>
      <c r="Q36" s="39"/>
      <c r="R36" s="40"/>
      <c r="S36" s="39"/>
      <c r="T36" s="41"/>
      <c r="U36" s="42"/>
      <c r="V36" s="43"/>
      <c r="W36" s="38"/>
      <c r="X36" s="44"/>
      <c r="Y36" s="41"/>
      <c r="Z36" s="42"/>
      <c r="AA36" s="40"/>
      <c r="AB36" s="47"/>
      <c r="AC36" s="42"/>
      <c r="AD36" s="51"/>
    </row>
    <row r="37" spans="1:31" x14ac:dyDescent="0.25">
      <c r="E37" s="35"/>
      <c r="F37" s="35"/>
      <c r="G37" s="35"/>
      <c r="H37" s="35"/>
      <c r="I37" s="35"/>
      <c r="J37" s="36"/>
      <c r="K37" s="36"/>
      <c r="L37" s="36"/>
      <c r="M37" s="36"/>
      <c r="N37" s="37"/>
      <c r="O37" s="37"/>
      <c r="P37" s="38"/>
      <c r="Q37" s="39"/>
      <c r="R37" s="40"/>
      <c r="S37" s="39"/>
      <c r="T37" s="41"/>
      <c r="U37" s="42"/>
      <c r="V37" s="43"/>
      <c r="W37" s="38"/>
      <c r="X37" s="44"/>
      <c r="Y37" s="41"/>
      <c r="Z37" s="42"/>
      <c r="AA37" s="40"/>
      <c r="AB37" s="47"/>
      <c r="AC37" s="42"/>
      <c r="AD37" s="51"/>
    </row>
    <row r="38" spans="1:31" x14ac:dyDescent="0.25">
      <c r="E38" s="35"/>
      <c r="F38" s="35"/>
      <c r="G38" s="35"/>
      <c r="H38" s="35"/>
      <c r="I38" s="35"/>
      <c r="J38" s="36"/>
      <c r="K38" s="36"/>
      <c r="L38" s="36"/>
      <c r="M38" s="36"/>
      <c r="N38" s="37"/>
      <c r="O38" s="37"/>
      <c r="P38" s="38"/>
      <c r="Q38" s="39"/>
      <c r="R38" s="40"/>
      <c r="S38" s="39"/>
      <c r="T38" s="41"/>
      <c r="U38" s="42"/>
      <c r="V38" s="43"/>
      <c r="W38" s="38"/>
      <c r="X38" s="44"/>
      <c r="Y38" s="41"/>
      <c r="Z38" s="42"/>
      <c r="AA38" s="40"/>
      <c r="AB38" s="47"/>
      <c r="AC38" s="42"/>
      <c r="AD38" s="51"/>
    </row>
  </sheetData>
  <autoFilter ref="A1:AE33" xr:uid="{507219F4-9B28-4019-86CD-E58E9C7B2E88}">
    <sortState xmlns:xlrd2="http://schemas.microsoft.com/office/spreadsheetml/2017/richdata2" ref="A2:AE33">
      <sortCondition ref="AE1:AE33"/>
    </sortState>
  </autoFilter>
  <mergeCells count="1">
    <mergeCell ref="AG1:AH1"/>
  </mergeCells>
  <conditionalFormatting sqref="H2:H33">
    <cfRule type="cellIs" dxfId="14" priority="5" operator="greaterThan">
      <formula>0.05</formula>
    </cfRule>
  </conditionalFormatting>
  <conditionalFormatting sqref="I2:I33">
    <cfRule type="cellIs" dxfId="13" priority="4" operator="greaterThan">
      <formula>5</formula>
    </cfRule>
  </conditionalFormatting>
  <conditionalFormatting sqref="E2:E33">
    <cfRule type="cellIs" dxfId="12" priority="3" operator="lessThan">
      <formula>0</formula>
    </cfRule>
  </conditionalFormatting>
  <conditionalFormatting sqref="AC2:AC38 T2:U38">
    <cfRule type="cellIs" dxfId="11" priority="1" operator="lessThan">
      <formula>0</formula>
    </cfRule>
    <cfRule type="cellIs" dxfId="10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485B-5772-4C49-B626-CF8C442E30BD}">
  <sheetPr>
    <tabColor theme="9" tint="0.39997558519241921"/>
  </sheetPr>
  <dimension ref="A1:AH37"/>
  <sheetViews>
    <sheetView showGridLines="0" zoomScale="110" zoomScaleNormal="110" workbookViewId="0">
      <pane xSplit="3" ySplit="1" topLeftCell="J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4" t="s">
        <v>22</v>
      </c>
      <c r="C1" s="14" t="s">
        <v>23</v>
      </c>
      <c r="D1" s="15" t="s">
        <v>24</v>
      </c>
      <c r="E1" s="16" t="s">
        <v>25</v>
      </c>
      <c r="F1" s="17" t="s">
        <v>26</v>
      </c>
      <c r="G1" s="17" t="s">
        <v>27</v>
      </c>
      <c r="H1" s="17" t="s">
        <v>28</v>
      </c>
      <c r="I1" s="18" t="s">
        <v>29</v>
      </c>
      <c r="J1" s="19" t="s">
        <v>30</v>
      </c>
      <c r="K1" s="20" t="s">
        <v>31</v>
      </c>
      <c r="L1" s="20" t="s">
        <v>32</v>
      </c>
      <c r="M1" s="21" t="s">
        <v>33</v>
      </c>
      <c r="N1" s="22" t="s">
        <v>34</v>
      </c>
      <c r="O1" s="23" t="s">
        <v>35</v>
      </c>
      <c r="P1" s="23" t="s">
        <v>36</v>
      </c>
      <c r="Q1" s="24" t="s">
        <v>37</v>
      </c>
      <c r="R1" s="25" t="s">
        <v>38</v>
      </c>
      <c r="S1" s="26" t="s">
        <v>39</v>
      </c>
      <c r="T1" s="27" t="s">
        <v>40</v>
      </c>
      <c r="U1" s="26" t="s">
        <v>41</v>
      </c>
      <c r="V1" s="28" t="s">
        <v>42</v>
      </c>
      <c r="W1" s="29" t="s">
        <v>43</v>
      </c>
      <c r="X1" s="26" t="s">
        <v>44</v>
      </c>
      <c r="Y1" s="27" t="s">
        <v>45</v>
      </c>
      <c r="Z1" s="26" t="s">
        <v>46</v>
      </c>
      <c r="AA1" s="27" t="s">
        <v>47</v>
      </c>
      <c r="AB1" s="30" t="s">
        <v>48</v>
      </c>
      <c r="AC1" s="31" t="s">
        <v>49</v>
      </c>
      <c r="AD1" s="32" t="s">
        <v>50</v>
      </c>
      <c r="AE1" s="33" t="s">
        <v>51</v>
      </c>
      <c r="AG1" s="179" t="s">
        <v>52</v>
      </c>
      <c r="AH1" s="179"/>
    </row>
    <row r="2" spans="1:34" x14ac:dyDescent="0.25">
      <c r="A2" t="s">
        <v>162</v>
      </c>
      <c r="B2" s="34" t="s">
        <v>163</v>
      </c>
      <c r="C2" s="34" t="s">
        <v>164</v>
      </c>
      <c r="D2">
        <v>1</v>
      </c>
      <c r="E2" s="161">
        <v>8.8791390777084639E-5</v>
      </c>
      <c r="F2" s="35">
        <v>4.8184770051198084E-5</v>
      </c>
      <c r="G2" s="35">
        <v>1.8427272908585126</v>
      </c>
      <c r="H2" s="35">
        <v>6.5427542760593926E-2</v>
      </c>
      <c r="I2" s="35">
        <v>0.97370444069561879</v>
      </c>
      <c r="J2" s="36">
        <v>63903188.682185024</v>
      </c>
      <c r="K2" s="36">
        <v>9323652.5</v>
      </c>
      <c r="L2" s="36">
        <v>33053756.266915221</v>
      </c>
      <c r="M2" s="36">
        <v>4597254</v>
      </c>
      <c r="N2" s="37">
        <v>6.085654734752998E-4</v>
      </c>
      <c r="O2" s="37">
        <v>6.384004428178603E-4</v>
      </c>
      <c r="P2" s="38">
        <v>2934.8889893461796</v>
      </c>
      <c r="Q2" s="39">
        <v>663108.81825287582</v>
      </c>
      <c r="R2" s="40">
        <v>3152526.7300000004</v>
      </c>
      <c r="S2" s="39">
        <v>3363922</v>
      </c>
      <c r="T2" s="41">
        <v>0.21034201294555741</v>
      </c>
      <c r="U2" s="42">
        <v>4.8722226788881624</v>
      </c>
      <c r="V2" s="43">
        <v>1.9099999999999999E-2</v>
      </c>
      <c r="W2" s="38">
        <v>90073.651799999992</v>
      </c>
      <c r="X2" s="44">
        <v>444030219</v>
      </c>
      <c r="Y2" s="45">
        <v>6.6929144330354425E-6</v>
      </c>
      <c r="Z2" s="46">
        <v>2.0285477867442169E-4</v>
      </c>
      <c r="AA2" s="40">
        <v>0</v>
      </c>
      <c r="AB2" s="47">
        <v>2590219.94</v>
      </c>
      <c r="AC2" s="42">
        <v>0</v>
      </c>
      <c r="AD2" s="34">
        <v>16</v>
      </c>
      <c r="AE2" s="34">
        <v>1</v>
      </c>
      <c r="AG2" s="48" t="s">
        <v>55</v>
      </c>
      <c r="AH2" s="48" t="s">
        <v>56</v>
      </c>
    </row>
    <row r="3" spans="1:34" x14ac:dyDescent="0.25">
      <c r="A3" t="s">
        <v>165</v>
      </c>
      <c r="B3" s="34" t="s">
        <v>166</v>
      </c>
      <c r="C3" s="34" t="s">
        <v>166</v>
      </c>
      <c r="D3">
        <v>1</v>
      </c>
      <c r="E3" s="161">
        <v>5.1277660157672544E-4</v>
      </c>
      <c r="F3" s="35">
        <v>2.5445159367538689E-4</v>
      </c>
      <c r="G3" s="35">
        <v>2.0152225976265377</v>
      </c>
      <c r="H3" s="35">
        <v>4.3934332296107798E-2</v>
      </c>
      <c r="I3" s="35">
        <v>1.0714375954129118</v>
      </c>
      <c r="J3" s="36">
        <v>6207143.1442075036</v>
      </c>
      <c r="K3" s="36">
        <v>9323652.5</v>
      </c>
      <c r="L3" s="36">
        <v>1468943.6788934786</v>
      </c>
      <c r="M3" s="36">
        <v>4597254</v>
      </c>
      <c r="N3" s="37">
        <v>3.4137670478248666E-4</v>
      </c>
      <c r="O3" s="37">
        <v>1.6384562340271183E-4</v>
      </c>
      <c r="P3" s="38">
        <v>753.23994757061064</v>
      </c>
      <c r="Q3" s="39">
        <v>170187.03375410373</v>
      </c>
      <c r="R3" s="40">
        <v>1807478.9900000002</v>
      </c>
      <c r="S3" s="39">
        <v>3987750</v>
      </c>
      <c r="T3" s="41">
        <v>9.4157129734660824E-2</v>
      </c>
      <c r="U3" s="42">
        <v>2.2809597431289705</v>
      </c>
      <c r="V3" s="43">
        <v>1.06E-2</v>
      </c>
      <c r="W3" s="38">
        <v>49988.518799999998</v>
      </c>
      <c r="X3" s="44">
        <v>196898252</v>
      </c>
      <c r="Y3" s="45">
        <v>1.2611946184314398E-5</v>
      </c>
      <c r="Z3" s="46">
        <v>2.5387995216940776E-4</v>
      </c>
      <c r="AA3" s="40">
        <v>0</v>
      </c>
      <c r="AB3" s="47">
        <v>3070567.5</v>
      </c>
      <c r="AC3" s="42">
        <v>0</v>
      </c>
      <c r="AD3" s="34">
        <v>17</v>
      </c>
      <c r="AE3" s="34">
        <v>2</v>
      </c>
      <c r="AG3" s="48"/>
      <c r="AH3" s="48"/>
    </row>
    <row r="4" spans="1:34" x14ac:dyDescent="0.25">
      <c r="A4" t="s">
        <v>167</v>
      </c>
      <c r="B4" s="34" t="s">
        <v>168</v>
      </c>
      <c r="C4" s="34" t="s">
        <v>169</v>
      </c>
      <c r="D4">
        <v>1</v>
      </c>
      <c r="E4" s="35">
        <v>-166.51505115450794</v>
      </c>
      <c r="F4" s="35">
        <v>76.767087476243915</v>
      </c>
      <c r="G4" s="35">
        <v>-2.169094290649455</v>
      </c>
      <c r="H4" s="35">
        <v>3.0122136019797286E-2</v>
      </c>
      <c r="I4" s="35">
        <v>2.7591167294786798</v>
      </c>
      <c r="J4" s="36">
        <v>2703.10650601828</v>
      </c>
      <c r="K4" s="36">
        <v>9323652.5</v>
      </c>
      <c r="L4" s="36">
        <v>777.09996958987188</v>
      </c>
      <c r="M4" s="36">
        <v>4597254</v>
      </c>
      <c r="N4" s="37">
        <v>-4.8275921708334488E-2</v>
      </c>
      <c r="O4" s="37">
        <v>-2.8146985393546688E-2</v>
      </c>
      <c r="P4" s="38">
        <v>-129398.84118842408</v>
      </c>
      <c r="Q4" s="39">
        <v>-29236374.178112537</v>
      </c>
      <c r="R4" s="40">
        <v>40506.06</v>
      </c>
      <c r="S4" s="39">
        <v>376728</v>
      </c>
      <c r="T4" s="41">
        <v>-721.77778283329803</v>
      </c>
      <c r="U4" s="42">
        <v>0.6833340056313002</v>
      </c>
      <c r="V4" s="43">
        <v>2.9999999999999997E-4</v>
      </c>
      <c r="W4" s="38">
        <v>1414.7693999999999</v>
      </c>
      <c r="X4" s="44">
        <v>87089</v>
      </c>
      <c r="Y4" s="45">
        <v>-12.272272495108504</v>
      </c>
      <c r="Z4" s="46">
        <v>1.624509869214252E-2</v>
      </c>
      <c r="AA4" s="40">
        <v>0</v>
      </c>
      <c r="AB4" s="47">
        <v>290080.56</v>
      </c>
      <c r="AC4" s="42">
        <v>0</v>
      </c>
      <c r="AD4" s="34">
        <v>19</v>
      </c>
      <c r="AE4" s="34">
        <v>3</v>
      </c>
      <c r="AG4" s="48" t="s">
        <v>59</v>
      </c>
      <c r="AH4" s="49" t="s">
        <v>60</v>
      </c>
    </row>
    <row r="5" spans="1:34" x14ac:dyDescent="0.25">
      <c r="A5" t="s">
        <v>167</v>
      </c>
      <c r="B5" s="34" t="s">
        <v>170</v>
      </c>
      <c r="C5" s="34" t="s">
        <v>171</v>
      </c>
      <c r="D5">
        <v>1</v>
      </c>
      <c r="E5" s="161">
        <v>7.031190318337702E-4</v>
      </c>
      <c r="F5" s="35">
        <v>3.3946773886663613E-3</v>
      </c>
      <c r="G5" s="35">
        <v>0.20712396240692513</v>
      </c>
      <c r="H5" s="35">
        <v>0.83592141772344097</v>
      </c>
      <c r="I5" s="35">
        <v>1.6009907363146525</v>
      </c>
      <c r="J5" s="36">
        <v>66056361.351021752</v>
      </c>
      <c r="K5" s="36">
        <v>9323652.5</v>
      </c>
      <c r="L5" s="36">
        <v>36737597.377242379</v>
      </c>
      <c r="M5" s="36">
        <v>4597254</v>
      </c>
      <c r="N5" s="37">
        <v>4.9814688867471299E-3</v>
      </c>
      <c r="O5" s="37">
        <v>5.6187680514901972E-3</v>
      </c>
      <c r="P5" s="38">
        <v>25830.903899785517</v>
      </c>
      <c r="Q5" s="39">
        <v>5836234.4271175396</v>
      </c>
      <c r="R5" s="40">
        <v>2042004</v>
      </c>
      <c r="S5" s="39">
        <v>2105169</v>
      </c>
      <c r="T5" s="41">
        <v>2.8580915743150062</v>
      </c>
      <c r="U5" s="42">
        <v>2.7717983089237097</v>
      </c>
      <c r="V5" s="43">
        <v>6.7999999999999996E-3</v>
      </c>
      <c r="W5" s="38">
        <v>32068.106399999993</v>
      </c>
      <c r="X5" s="44">
        <v>309639512</v>
      </c>
      <c r="Y5" s="45">
        <v>9.5693042797189871E-5</v>
      </c>
      <c r="Z5" s="46">
        <v>1.0356593767012524E-4</v>
      </c>
      <c r="AA5" s="40">
        <v>0</v>
      </c>
      <c r="AB5" s="47">
        <v>1620980.1300000001</v>
      </c>
      <c r="AC5" s="42">
        <v>0</v>
      </c>
      <c r="AD5" s="34">
        <v>20</v>
      </c>
      <c r="AE5" s="34">
        <v>4</v>
      </c>
      <c r="AG5" s="48" t="s">
        <v>62</v>
      </c>
      <c r="AH5" s="48">
        <v>0.9677</v>
      </c>
    </row>
    <row r="6" spans="1:34" x14ac:dyDescent="0.25">
      <c r="A6" t="s">
        <v>162</v>
      </c>
      <c r="B6" s="34" t="s">
        <v>172</v>
      </c>
      <c r="C6" s="34" t="s">
        <v>173</v>
      </c>
      <c r="D6">
        <v>1</v>
      </c>
      <c r="E6" s="161">
        <v>3.9000428875768003E-2</v>
      </c>
      <c r="F6" s="35">
        <v>3.2002294905520812E-2</v>
      </c>
      <c r="G6" s="35">
        <v>1.2186760040461948</v>
      </c>
      <c r="H6" s="35">
        <v>0.22302423915903266</v>
      </c>
      <c r="I6" s="35">
        <v>1.0291032682778332</v>
      </c>
      <c r="J6" s="36">
        <v>106121.35821326755</v>
      </c>
      <c r="K6" s="36">
        <v>9323652.5</v>
      </c>
      <c r="L6" s="36">
        <v>49486.957248934872</v>
      </c>
      <c r="M6" s="36">
        <v>4597254</v>
      </c>
      <c r="N6" s="37">
        <v>4.4390098013588988E-4</v>
      </c>
      <c r="O6" s="37">
        <v>4.1981856048529324E-4</v>
      </c>
      <c r="P6" s="38">
        <v>1930.0125564652562</v>
      </c>
      <c r="Q6" s="39">
        <v>436067.03700775997</v>
      </c>
      <c r="R6" s="40">
        <v>11954978.08</v>
      </c>
      <c r="S6" s="39">
        <v>12438170</v>
      </c>
      <c r="T6" s="41">
        <v>3.6475770519167693E-2</v>
      </c>
      <c r="U6" s="42">
        <v>1.3314979422690911</v>
      </c>
      <c r="V6" s="43">
        <v>1.9300000000000001E-2</v>
      </c>
      <c r="W6" s="38">
        <v>91016.83140000001</v>
      </c>
      <c r="X6" s="44">
        <v>227016694</v>
      </c>
      <c r="Y6" s="45">
        <v>1.1340651393172368E-5</v>
      </c>
      <c r="Z6" s="46">
        <v>4.0092571958606711E-4</v>
      </c>
      <c r="AA6" s="40">
        <v>0</v>
      </c>
      <c r="AB6" s="47">
        <v>9577390.9000000004</v>
      </c>
      <c r="AC6" s="42">
        <v>0</v>
      </c>
      <c r="AD6" s="34">
        <v>21</v>
      </c>
      <c r="AE6" s="34">
        <v>5</v>
      </c>
    </row>
    <row r="7" spans="1:34" x14ac:dyDescent="0.25">
      <c r="A7" t="s">
        <v>174</v>
      </c>
      <c r="B7" s="34" t="s">
        <v>64</v>
      </c>
      <c r="C7" s="34" t="s">
        <v>65</v>
      </c>
      <c r="D7">
        <v>1</v>
      </c>
      <c r="E7" s="35">
        <v>0.28863033709759339</v>
      </c>
      <c r="F7" s="35">
        <v>0.25948096131219406</v>
      </c>
      <c r="G7" s="35">
        <v>1.112337242925227</v>
      </c>
      <c r="H7" s="35">
        <v>0.26604624028476365</v>
      </c>
      <c r="I7" s="35">
        <v>2.4039046840493885</v>
      </c>
      <c r="J7" s="36">
        <v>36970.071217234188</v>
      </c>
      <c r="K7" s="36">
        <v>9323652.5</v>
      </c>
      <c r="L7" s="36">
        <v>18561.593822115719</v>
      </c>
      <c r="M7" s="36">
        <v>4597254</v>
      </c>
      <c r="N7" s="37">
        <v>1.1444746699807117E-3</v>
      </c>
      <c r="O7" s="37">
        <v>1.1653563370537861E-3</v>
      </c>
      <c r="P7" s="38">
        <v>5357.4390819458667</v>
      </c>
      <c r="Q7" s="39">
        <v>1210459.7861748491</v>
      </c>
      <c r="R7" s="40">
        <v>25631681.670000002</v>
      </c>
      <c r="S7" s="39">
        <v>26202953</v>
      </c>
      <c r="T7" s="41">
        <v>4.7225141204511885E-2</v>
      </c>
      <c r="U7" s="42">
        <v>1.1723909778655064</v>
      </c>
      <c r="V7" s="43">
        <v>3.5799999999999998E-2</v>
      </c>
      <c r="W7" s="38">
        <v>168829.14840000001</v>
      </c>
      <c r="X7" s="44">
        <v>135015.01051362028</v>
      </c>
      <c r="Y7" s="45">
        <v>4.2683930981118896E-2</v>
      </c>
      <c r="Z7" s="46">
        <v>1.2504472484781133</v>
      </c>
      <c r="AA7" s="40">
        <v>0</v>
      </c>
      <c r="AB7" s="47">
        <v>20176273.809999999</v>
      </c>
      <c r="AC7" s="42">
        <v>0</v>
      </c>
      <c r="AD7" s="34">
        <v>30</v>
      </c>
      <c r="AE7" s="34">
        <v>6</v>
      </c>
    </row>
    <row r="8" spans="1:34" x14ac:dyDescent="0.25">
      <c r="A8" t="s">
        <v>167</v>
      </c>
      <c r="B8" s="50" t="s">
        <v>66</v>
      </c>
      <c r="C8" s="50" t="s">
        <v>66</v>
      </c>
      <c r="D8">
        <v>1</v>
      </c>
      <c r="E8" s="35">
        <v>4.1584728552408627</v>
      </c>
      <c r="F8" s="35">
        <v>0.2350649355379171</v>
      </c>
      <c r="G8" s="35">
        <v>17.69074084029041</v>
      </c>
      <c r="H8" s="35">
        <v>5.4183979733938947E-68</v>
      </c>
      <c r="I8" s="35">
        <v>3.7573653926159158</v>
      </c>
      <c r="J8" s="36">
        <v>579070</v>
      </c>
      <c r="K8" s="36">
        <v>9323652.5</v>
      </c>
      <c r="L8" s="36">
        <v>293712</v>
      </c>
      <c r="M8" s="36">
        <v>4597254</v>
      </c>
      <c r="N8" s="37">
        <v>0.25827291142439363</v>
      </c>
      <c r="O8" s="37">
        <v>0.2656788985900071</v>
      </c>
      <c r="P8" s="38">
        <v>1221393.3792585044</v>
      </c>
      <c r="Q8" s="39">
        <v>275961620.10966647</v>
      </c>
      <c r="R8" s="40">
        <v>0</v>
      </c>
      <c r="S8" s="39">
        <v>0</v>
      </c>
      <c r="T8" s="41">
        <v>0</v>
      </c>
      <c r="U8" s="42">
        <v>0</v>
      </c>
      <c r="V8" s="43">
        <v>0</v>
      </c>
      <c r="W8" s="38">
        <v>0</v>
      </c>
      <c r="X8" s="44">
        <v>0</v>
      </c>
      <c r="Y8" s="45">
        <v>4.1559259158415482</v>
      </c>
      <c r="Z8" s="46">
        <v>0</v>
      </c>
      <c r="AA8" s="40">
        <v>0</v>
      </c>
      <c r="AB8" s="47">
        <v>0</v>
      </c>
      <c r="AC8" s="42">
        <v>0</v>
      </c>
      <c r="AD8" s="50">
        <v>1</v>
      </c>
      <c r="AE8" s="50">
        <v>7</v>
      </c>
    </row>
    <row r="9" spans="1:34" x14ac:dyDescent="0.25">
      <c r="A9" t="s">
        <v>167</v>
      </c>
      <c r="B9" s="50" t="s">
        <v>67</v>
      </c>
      <c r="C9" s="50" t="s">
        <v>67</v>
      </c>
      <c r="D9">
        <v>1</v>
      </c>
      <c r="E9" s="35">
        <v>8.1827347898551697</v>
      </c>
      <c r="F9" s="35">
        <v>0.28333779240636681</v>
      </c>
      <c r="G9" s="35">
        <v>28.879785927460688</v>
      </c>
      <c r="H9" s="35">
        <v>7.5870355948422596E-170</v>
      </c>
      <c r="I9" s="35">
        <v>3.4500045445305334</v>
      </c>
      <c r="J9" s="36">
        <v>483698</v>
      </c>
      <c r="K9" s="36">
        <v>9323652.5</v>
      </c>
      <c r="L9" s="36">
        <v>237840</v>
      </c>
      <c r="M9" s="36">
        <v>4597254</v>
      </c>
      <c r="N9" s="37">
        <v>0.4245087912042374</v>
      </c>
      <c r="O9" s="37">
        <v>0.42333567873760153</v>
      </c>
      <c r="P9" s="38">
        <v>1946181.6424191536</v>
      </c>
      <c r="Q9" s="39">
        <v>439720280.28818357</v>
      </c>
      <c r="R9" s="40">
        <v>0</v>
      </c>
      <c r="S9" s="39">
        <v>0</v>
      </c>
      <c r="T9" s="41">
        <v>0</v>
      </c>
      <c r="U9" s="42">
        <v>0</v>
      </c>
      <c r="V9" s="43">
        <v>0</v>
      </c>
      <c r="W9" s="38">
        <v>0</v>
      </c>
      <c r="X9" s="44">
        <v>0</v>
      </c>
      <c r="Y9" s="45">
        <v>8.1744860652686224</v>
      </c>
      <c r="Z9" s="46">
        <v>0</v>
      </c>
      <c r="AA9" s="40">
        <v>0</v>
      </c>
      <c r="AB9" s="47">
        <v>0</v>
      </c>
      <c r="AC9" s="42">
        <v>0</v>
      </c>
      <c r="AD9" s="50">
        <v>2</v>
      </c>
      <c r="AE9" s="50">
        <v>8</v>
      </c>
    </row>
    <row r="10" spans="1:34" x14ac:dyDescent="0.25">
      <c r="A10" t="s">
        <v>167</v>
      </c>
      <c r="B10" s="50" t="s">
        <v>68</v>
      </c>
      <c r="C10" s="50" t="s">
        <v>68</v>
      </c>
      <c r="D10">
        <v>1</v>
      </c>
      <c r="E10" s="35">
        <v>12.072924309394661</v>
      </c>
      <c r="F10" s="35">
        <v>0.29375972643700632</v>
      </c>
      <c r="G10" s="35">
        <v>41.097955992219966</v>
      </c>
      <c r="H10" s="35">
        <v>0</v>
      </c>
      <c r="I10" s="35">
        <v>1.775440438157486</v>
      </c>
      <c r="J10" s="36">
        <v>226702</v>
      </c>
      <c r="K10" s="36">
        <v>9323652.5</v>
      </c>
      <c r="L10" s="36">
        <v>152376</v>
      </c>
      <c r="M10" s="36">
        <v>4597254</v>
      </c>
      <c r="N10" s="37">
        <v>0.29354977427444756</v>
      </c>
      <c r="O10" s="37">
        <v>0.40015711869918885</v>
      </c>
      <c r="P10" s="38">
        <v>1839623.9145683208</v>
      </c>
      <c r="Q10" s="39">
        <v>415644627.25756639</v>
      </c>
      <c r="R10" s="40">
        <v>0</v>
      </c>
      <c r="S10" s="39">
        <v>0</v>
      </c>
      <c r="T10" s="41">
        <v>0</v>
      </c>
      <c r="U10" s="42">
        <v>0</v>
      </c>
      <c r="V10" s="43">
        <v>0</v>
      </c>
      <c r="W10" s="38">
        <v>0</v>
      </c>
      <c r="X10" s="44">
        <v>0</v>
      </c>
      <c r="Y10" s="45">
        <v>12.070706245035044</v>
      </c>
      <c r="Z10" s="46">
        <v>0</v>
      </c>
      <c r="AA10" s="40">
        <v>0</v>
      </c>
      <c r="AB10" s="47">
        <v>0</v>
      </c>
      <c r="AC10" s="42">
        <v>0</v>
      </c>
      <c r="AD10" s="50">
        <v>3</v>
      </c>
      <c r="AE10" s="50">
        <v>9</v>
      </c>
    </row>
    <row r="11" spans="1:34" x14ac:dyDescent="0.25">
      <c r="A11" t="s">
        <v>167</v>
      </c>
      <c r="B11" s="50" t="s">
        <v>175</v>
      </c>
      <c r="C11" s="50" t="s">
        <v>176</v>
      </c>
      <c r="D11">
        <v>1</v>
      </c>
      <c r="E11" s="35">
        <v>-15.374139009176242</v>
      </c>
      <c r="F11" s="35">
        <v>7.9340367064633694</v>
      </c>
      <c r="G11" s="35">
        <v>-1.93774488044048</v>
      </c>
      <c r="H11" s="35">
        <v>5.2710156488697341E-2</v>
      </c>
      <c r="I11" s="35">
        <v>1.8087988161704405</v>
      </c>
      <c r="J11" s="36">
        <v>20582.749400254484</v>
      </c>
      <c r="K11" s="36">
        <v>9323652.5</v>
      </c>
      <c r="L11" s="36">
        <v>10428.556943579453</v>
      </c>
      <c r="M11" s="36">
        <v>4597254</v>
      </c>
      <c r="N11" s="37">
        <v>-3.393970876440873E-2</v>
      </c>
      <c r="O11" s="37">
        <v>-3.4875185081289964E-2</v>
      </c>
      <c r="P11" s="38">
        <v>-160330.08411570062</v>
      </c>
      <c r="Q11" s="39">
        <v>-36224979.205101401</v>
      </c>
      <c r="R11" s="40">
        <v>0</v>
      </c>
      <c r="S11" s="39">
        <v>0</v>
      </c>
      <c r="T11" s="41">
        <v>0</v>
      </c>
      <c r="U11" s="42">
        <v>0</v>
      </c>
      <c r="V11" s="43">
        <v>0</v>
      </c>
      <c r="W11" s="38">
        <v>0</v>
      </c>
      <c r="X11" s="44">
        <v>0</v>
      </c>
      <c r="Y11" s="45">
        <v>-1.1214874170457927</v>
      </c>
      <c r="Z11" s="46">
        <v>0</v>
      </c>
      <c r="AA11" s="40">
        <v>0</v>
      </c>
      <c r="AB11" s="47">
        <v>0</v>
      </c>
      <c r="AC11" s="42">
        <v>0</v>
      </c>
      <c r="AD11" s="50">
        <v>18</v>
      </c>
      <c r="AE11" s="50">
        <v>10</v>
      </c>
    </row>
    <row r="12" spans="1:34" x14ac:dyDescent="0.25">
      <c r="A12" t="s">
        <v>167</v>
      </c>
      <c r="B12" s="50" t="s">
        <v>177</v>
      </c>
      <c r="C12" s="50" t="s">
        <v>178</v>
      </c>
      <c r="D12">
        <v>1</v>
      </c>
      <c r="E12" s="35">
        <v>391.97380347717495</v>
      </c>
      <c r="F12" s="35">
        <v>38.238647604739242</v>
      </c>
      <c r="G12" s="35">
        <v>10.2507234965233</v>
      </c>
      <c r="H12" s="35">
        <v>2.0370457735754248E-24</v>
      </c>
      <c r="I12" s="35">
        <v>1.8457313923492298</v>
      </c>
      <c r="J12" s="36">
        <v>5892.3316704111567</v>
      </c>
      <c r="K12" s="36">
        <v>9323652.5</v>
      </c>
      <c r="L12" s="36">
        <v>3389.5591764063042</v>
      </c>
      <c r="M12" s="36">
        <v>4597254</v>
      </c>
      <c r="N12" s="37">
        <v>0.24771833315324407</v>
      </c>
      <c r="O12" s="37">
        <v>0.28900260948969531</v>
      </c>
      <c r="P12" s="38">
        <v>1328618.4024869397</v>
      </c>
      <c r="Q12" s="39">
        <v>300188041.85789913</v>
      </c>
      <c r="R12" s="40">
        <v>0</v>
      </c>
      <c r="S12" s="39">
        <v>0</v>
      </c>
      <c r="T12" s="41">
        <v>0</v>
      </c>
      <c r="U12" s="42">
        <v>0</v>
      </c>
      <c r="V12" s="43">
        <v>0</v>
      </c>
      <c r="W12" s="38">
        <v>0</v>
      </c>
      <c r="X12" s="44">
        <v>0</v>
      </c>
      <c r="Y12" s="45">
        <v>17.595031220443904</v>
      </c>
      <c r="Z12" s="46">
        <v>0</v>
      </c>
      <c r="AA12" s="40">
        <v>0</v>
      </c>
      <c r="AB12" s="47">
        <v>0</v>
      </c>
      <c r="AC12" s="42">
        <v>0</v>
      </c>
      <c r="AD12" s="50">
        <v>25</v>
      </c>
      <c r="AE12" s="50">
        <v>11</v>
      </c>
    </row>
    <row r="13" spans="1:34" x14ac:dyDescent="0.25">
      <c r="A13" t="s">
        <v>167</v>
      </c>
      <c r="B13" s="50" t="s">
        <v>179</v>
      </c>
      <c r="C13" s="50" t="s">
        <v>180</v>
      </c>
      <c r="D13">
        <v>1</v>
      </c>
      <c r="E13" s="35">
        <v>1.1227570257236545</v>
      </c>
      <c r="F13" s="35">
        <v>4.4072027908322582</v>
      </c>
      <c r="G13" s="35">
        <v>0.25475501786738353</v>
      </c>
      <c r="H13" s="35">
        <v>0.7989227155902725</v>
      </c>
      <c r="I13" s="35">
        <v>1.1503111576477054</v>
      </c>
      <c r="J13" s="36">
        <v>35163.96859802711</v>
      </c>
      <c r="K13" s="36">
        <v>9323652.5</v>
      </c>
      <c r="L13" s="36">
        <v>17004.099880540394</v>
      </c>
      <c r="M13" s="36">
        <v>4597254</v>
      </c>
      <c r="N13" s="37">
        <v>4.2344556273156793E-3</v>
      </c>
      <c r="O13" s="37">
        <v>4.1527991725024294E-3</v>
      </c>
      <c r="P13" s="38">
        <v>19091.472606983483</v>
      </c>
      <c r="Q13" s="39">
        <v>4313527.3208218478</v>
      </c>
      <c r="R13" s="40">
        <v>0</v>
      </c>
      <c r="S13" s="39">
        <v>0</v>
      </c>
      <c r="T13" s="41">
        <v>0</v>
      </c>
      <c r="U13" s="42">
        <v>0</v>
      </c>
      <c r="V13" s="43">
        <v>0</v>
      </c>
      <c r="W13" s="38">
        <v>0</v>
      </c>
      <c r="X13" s="44">
        <v>0</v>
      </c>
      <c r="Y13" s="45">
        <v>0.46417390243091378</v>
      </c>
      <c r="Z13" s="46">
        <v>0</v>
      </c>
      <c r="AA13" s="40">
        <v>0</v>
      </c>
      <c r="AB13" s="47">
        <v>0</v>
      </c>
      <c r="AC13" s="42">
        <v>0</v>
      </c>
      <c r="AD13" s="50">
        <v>24</v>
      </c>
      <c r="AE13" s="50">
        <v>12</v>
      </c>
    </row>
    <row r="14" spans="1:34" x14ac:dyDescent="0.25">
      <c r="A14" t="s">
        <v>167</v>
      </c>
      <c r="B14" s="50" t="s">
        <v>181</v>
      </c>
      <c r="C14" s="50" t="s">
        <v>182</v>
      </c>
      <c r="D14">
        <v>1</v>
      </c>
      <c r="E14" s="35">
        <v>-5.8618323731617341</v>
      </c>
      <c r="F14" s="35">
        <v>1.2809244220403342</v>
      </c>
      <c r="G14" s="35">
        <v>-4.5762515510670427</v>
      </c>
      <c r="H14" s="35">
        <v>4.8475223939581747E-6</v>
      </c>
      <c r="I14" s="35">
        <v>1.1828840462995931</v>
      </c>
      <c r="J14" s="36">
        <v>230829.69839659805</v>
      </c>
      <c r="K14" s="36">
        <v>9323652.5</v>
      </c>
      <c r="L14" s="36">
        <v>122763.16862633535</v>
      </c>
      <c r="M14" s="36">
        <v>4597254</v>
      </c>
      <c r="N14" s="37">
        <v>-0.14512391991747201</v>
      </c>
      <c r="O14" s="37">
        <v>-0.15653194626308781</v>
      </c>
      <c r="P14" s="38">
        <v>-719617.11608576542</v>
      </c>
      <c r="Q14" s="39">
        <v>-162590291.20841783</v>
      </c>
      <c r="R14" s="40">
        <v>0</v>
      </c>
      <c r="S14" s="39">
        <v>0</v>
      </c>
      <c r="T14" s="41">
        <v>0</v>
      </c>
      <c r="U14" s="42">
        <v>0</v>
      </c>
      <c r="V14" s="43">
        <v>0</v>
      </c>
      <c r="W14" s="38">
        <v>0</v>
      </c>
      <c r="X14" s="44">
        <v>0</v>
      </c>
      <c r="Y14" s="45">
        <v>-2.3827276751599773</v>
      </c>
      <c r="Z14" s="46">
        <v>0</v>
      </c>
      <c r="AA14" s="40">
        <v>0</v>
      </c>
      <c r="AB14" s="47">
        <v>0</v>
      </c>
      <c r="AC14" s="42">
        <v>0</v>
      </c>
      <c r="AD14" s="50">
        <v>26</v>
      </c>
      <c r="AE14" s="50">
        <v>13</v>
      </c>
    </row>
    <row r="15" spans="1:34" x14ac:dyDescent="0.25">
      <c r="A15" t="s">
        <v>167</v>
      </c>
      <c r="B15" s="50" t="s">
        <v>183</v>
      </c>
      <c r="C15" s="50" t="s">
        <v>184</v>
      </c>
      <c r="D15">
        <v>1</v>
      </c>
      <c r="E15" s="35">
        <v>-1.183211055919408</v>
      </c>
      <c r="F15" s="35">
        <v>4.7277222409738107</v>
      </c>
      <c r="G15" s="35">
        <v>-0.25027084833048308</v>
      </c>
      <c r="H15" s="35">
        <v>0.80238810166511576</v>
      </c>
      <c r="I15" s="35">
        <v>2.1663391893647579</v>
      </c>
      <c r="J15" s="36">
        <v>93428.503743617126</v>
      </c>
      <c r="K15" s="36">
        <v>9323652.5</v>
      </c>
      <c r="L15" s="36">
        <v>58728.214975426192</v>
      </c>
      <c r="M15" s="36">
        <v>4597254</v>
      </c>
      <c r="N15" s="37">
        <v>-1.1856473476189249E-2</v>
      </c>
      <c r="O15" s="37">
        <v>-1.5115082449944252E-2</v>
      </c>
      <c r="P15" s="38">
        <v>-69487.873253336016</v>
      </c>
      <c r="Q15" s="39">
        <v>-15700090.082858739</v>
      </c>
      <c r="R15" s="40">
        <v>0</v>
      </c>
      <c r="S15" s="39">
        <v>0</v>
      </c>
      <c r="T15" s="41">
        <v>0</v>
      </c>
      <c r="U15" s="42">
        <v>0</v>
      </c>
      <c r="V15" s="43">
        <v>0</v>
      </c>
      <c r="W15" s="38">
        <v>0</v>
      </c>
      <c r="X15" s="44">
        <v>0</v>
      </c>
      <c r="Y15" s="45">
        <v>-0.10682717612393502</v>
      </c>
      <c r="Z15" s="46">
        <v>0</v>
      </c>
      <c r="AA15" s="40">
        <v>0</v>
      </c>
      <c r="AB15" s="47">
        <v>0</v>
      </c>
      <c r="AC15" s="42">
        <v>0</v>
      </c>
      <c r="AD15" s="50">
        <v>27</v>
      </c>
      <c r="AE15" s="50">
        <v>14</v>
      </c>
    </row>
    <row r="16" spans="1:34" x14ac:dyDescent="0.25">
      <c r="A16" t="s">
        <v>167</v>
      </c>
      <c r="B16" s="50" t="s">
        <v>185</v>
      </c>
      <c r="C16" s="50" t="s">
        <v>185</v>
      </c>
      <c r="D16">
        <v>1</v>
      </c>
      <c r="E16" s="35">
        <v>-8.8013934334208237</v>
      </c>
      <c r="F16" s="35">
        <v>6.9120356729597967</v>
      </c>
      <c r="G16" s="35">
        <v>-1.2733431726708648</v>
      </c>
      <c r="H16" s="35">
        <v>0.20295502972447069</v>
      </c>
      <c r="I16" s="35">
        <v>2.1669874523536401</v>
      </c>
      <c r="J16" s="36">
        <v>48932.216699997647</v>
      </c>
      <c r="K16" s="36">
        <v>9323652.5</v>
      </c>
      <c r="L16" s="36">
        <v>32790.783016275862</v>
      </c>
      <c r="M16" s="36">
        <v>4597254</v>
      </c>
      <c r="N16" s="37">
        <v>-4.619130654494942E-2</v>
      </c>
      <c r="O16" s="37">
        <v>-6.2777602089459802E-2</v>
      </c>
      <c r="P16" s="38">
        <v>-288604.58231617743</v>
      </c>
      <c r="Q16" s="39">
        <v>-65207319.328517132</v>
      </c>
      <c r="R16" s="40">
        <v>0</v>
      </c>
      <c r="S16" s="39">
        <v>0</v>
      </c>
      <c r="T16" s="41">
        <v>0</v>
      </c>
      <c r="U16" s="42">
        <v>0</v>
      </c>
      <c r="V16" s="43">
        <v>0</v>
      </c>
      <c r="W16" s="38">
        <v>0</v>
      </c>
      <c r="X16" s="44">
        <v>0</v>
      </c>
      <c r="Y16" s="45">
        <v>-0.31295905605866253</v>
      </c>
      <c r="Z16" s="46">
        <v>0</v>
      </c>
      <c r="AA16" s="40">
        <v>0</v>
      </c>
      <c r="AB16" s="47">
        <v>0</v>
      </c>
      <c r="AC16" s="42">
        <v>0</v>
      </c>
      <c r="AD16" s="50">
        <v>28</v>
      </c>
      <c r="AE16" s="50">
        <v>15</v>
      </c>
    </row>
    <row r="17" spans="1:31" x14ac:dyDescent="0.25">
      <c r="A17" t="s">
        <v>167</v>
      </c>
      <c r="B17" s="50" t="s">
        <v>186</v>
      </c>
      <c r="C17" s="50" t="s">
        <v>186</v>
      </c>
      <c r="D17">
        <v>1</v>
      </c>
      <c r="E17" s="35">
        <v>3.827659489331015</v>
      </c>
      <c r="F17" s="35">
        <v>0.85360273404851972</v>
      </c>
      <c r="G17" s="35">
        <v>4.484122808718003</v>
      </c>
      <c r="H17" s="35">
        <v>7.4840181385163964E-6</v>
      </c>
      <c r="I17" s="35">
        <v>1.7498961986672088</v>
      </c>
      <c r="J17" s="36">
        <v>284865.45313623897</v>
      </c>
      <c r="K17" s="36">
        <v>9323652.5</v>
      </c>
      <c r="L17" s="36">
        <v>137988.18348186143</v>
      </c>
      <c r="M17" s="36">
        <v>4597254</v>
      </c>
      <c r="N17" s="37">
        <v>0.11694643862794164</v>
      </c>
      <c r="O17" s="37">
        <v>0.11488853561710885</v>
      </c>
      <c r="P17" s="38">
        <v>528171.77991989616</v>
      </c>
      <c r="Q17" s="39">
        <v>119335131.95510134</v>
      </c>
      <c r="R17" s="40">
        <v>0</v>
      </c>
      <c r="S17" s="39">
        <v>0</v>
      </c>
      <c r="T17" s="41">
        <v>0</v>
      </c>
      <c r="U17" s="42">
        <v>0</v>
      </c>
      <c r="V17" s="43">
        <v>0</v>
      </c>
      <c r="W17" s="38">
        <v>0</v>
      </c>
      <c r="X17" s="44">
        <v>0</v>
      </c>
      <c r="Y17" s="45">
        <v>0.11317187443376674</v>
      </c>
      <c r="Z17" s="46">
        <v>0</v>
      </c>
      <c r="AA17" s="40">
        <v>0</v>
      </c>
      <c r="AB17" s="47">
        <v>0</v>
      </c>
      <c r="AC17" s="42">
        <v>0</v>
      </c>
      <c r="AD17" s="50">
        <v>22</v>
      </c>
      <c r="AE17" s="50">
        <v>16</v>
      </c>
    </row>
    <row r="18" spans="1:31" x14ac:dyDescent="0.25">
      <c r="A18" t="s">
        <v>167</v>
      </c>
      <c r="B18" s="50" t="s">
        <v>187</v>
      </c>
      <c r="C18" s="50" t="s">
        <v>187</v>
      </c>
      <c r="D18">
        <v>1</v>
      </c>
      <c r="E18" s="35">
        <v>8.5313155505361031</v>
      </c>
      <c r="F18" s="35">
        <v>0.79716260107364734</v>
      </c>
      <c r="G18" s="35">
        <v>10.702102104446219</v>
      </c>
      <c r="H18" s="35">
        <v>1.9103163529459185E-26</v>
      </c>
      <c r="I18" s="35">
        <v>1.8076953070664203</v>
      </c>
      <c r="J18" s="36">
        <v>286534.40095672401</v>
      </c>
      <c r="K18" s="36">
        <v>9323652.5</v>
      </c>
      <c r="L18" s="36">
        <v>147283.05145145112</v>
      </c>
      <c r="M18" s="36">
        <v>4597254</v>
      </c>
      <c r="N18" s="37">
        <v>0.26218430927639641</v>
      </c>
      <c r="O18" s="37">
        <v>0.27331928737854683</v>
      </c>
      <c r="P18" s="38">
        <v>1256518.1871781738</v>
      </c>
      <c r="Q18" s="39">
        <v>283897719.21103656</v>
      </c>
      <c r="R18" s="40">
        <v>0</v>
      </c>
      <c r="S18" s="39">
        <v>0</v>
      </c>
      <c r="T18" s="41">
        <v>0</v>
      </c>
      <c r="U18" s="42">
        <v>0</v>
      </c>
      <c r="V18" s="43">
        <v>0</v>
      </c>
      <c r="W18" s="38">
        <v>0</v>
      </c>
      <c r="X18" s="44">
        <v>0</v>
      </c>
      <c r="Y18" s="45">
        <v>0.26006211331262258</v>
      </c>
      <c r="Z18" s="46">
        <v>0</v>
      </c>
      <c r="AA18" s="40">
        <v>0</v>
      </c>
      <c r="AB18" s="47">
        <v>0</v>
      </c>
      <c r="AC18" s="42">
        <v>0</v>
      </c>
      <c r="AD18" s="50">
        <v>23</v>
      </c>
      <c r="AE18" s="50">
        <v>17</v>
      </c>
    </row>
    <row r="19" spans="1:31" x14ac:dyDescent="0.25">
      <c r="A19" t="s">
        <v>167</v>
      </c>
      <c r="B19" s="50" t="s">
        <v>83</v>
      </c>
      <c r="C19" s="50" t="s">
        <v>83</v>
      </c>
      <c r="D19">
        <v>1</v>
      </c>
      <c r="E19" s="35">
        <v>282.38520701222382</v>
      </c>
      <c r="F19" s="35">
        <v>49.482009273936995</v>
      </c>
      <c r="G19" s="35">
        <v>5.7068257970066067</v>
      </c>
      <c r="H19" s="35">
        <v>1.2168082709317281E-8</v>
      </c>
      <c r="I19" s="35">
        <v>3.3003229738069697</v>
      </c>
      <c r="J19" s="36">
        <v>105840</v>
      </c>
      <c r="K19" s="36">
        <v>9323652.5</v>
      </c>
      <c r="L19" s="36">
        <v>52710</v>
      </c>
      <c r="M19" s="36">
        <v>4597254</v>
      </c>
      <c r="N19" s="37">
        <v>3.2055731710479094</v>
      </c>
      <c r="O19" s="37">
        <v>3.2376989093085387</v>
      </c>
      <c r="P19" s="38">
        <v>14884524.261614317</v>
      </c>
      <c r="Q19" s="39">
        <v>3363009411.6691389</v>
      </c>
      <c r="R19" s="40">
        <v>0</v>
      </c>
      <c r="S19" s="39">
        <v>0</v>
      </c>
      <c r="T19" s="41">
        <v>0</v>
      </c>
      <c r="U19" s="42">
        <v>0</v>
      </c>
      <c r="V19" s="43">
        <v>0</v>
      </c>
      <c r="W19" s="38">
        <v>0</v>
      </c>
      <c r="X19" s="44">
        <v>0</v>
      </c>
      <c r="Y19" s="45">
        <v>281.04688849557817</v>
      </c>
      <c r="Z19" s="46">
        <v>0</v>
      </c>
      <c r="AA19" s="40">
        <v>0</v>
      </c>
      <c r="AB19" s="47">
        <v>0</v>
      </c>
      <c r="AC19" s="42">
        <v>0</v>
      </c>
      <c r="AD19" s="50">
        <v>31</v>
      </c>
      <c r="AE19" s="50">
        <v>18</v>
      </c>
    </row>
    <row r="20" spans="1:31" x14ac:dyDescent="0.25">
      <c r="A20" t="s">
        <v>167</v>
      </c>
      <c r="B20" s="52" t="s">
        <v>84</v>
      </c>
      <c r="C20" s="52" t="s">
        <v>84</v>
      </c>
      <c r="D20">
        <v>1</v>
      </c>
      <c r="E20" s="35">
        <v>-7041.8291707690723</v>
      </c>
      <c r="F20" s="35">
        <v>1077.1763444282547</v>
      </c>
      <c r="G20" s="35">
        <v>-6.537303949528102</v>
      </c>
      <c r="H20" s="35">
        <v>6.8830824053649003E-11</v>
      </c>
      <c r="I20" s="35">
        <v>0</v>
      </c>
      <c r="J20" s="36">
        <v>5040</v>
      </c>
      <c r="K20" s="36">
        <v>9323652.5</v>
      </c>
      <c r="L20" s="36">
        <v>2520</v>
      </c>
      <c r="M20" s="36">
        <v>4597254</v>
      </c>
      <c r="N20" s="37">
        <v>-3.8065360137216739</v>
      </c>
      <c r="O20" s="37">
        <v>-3.8600019729904114</v>
      </c>
      <c r="P20" s="38">
        <v>-17745409.510338061</v>
      </c>
      <c r="Q20" s="39">
        <v>-4009397824.7657814</v>
      </c>
      <c r="R20" s="40">
        <v>0</v>
      </c>
      <c r="S20" s="39">
        <v>0</v>
      </c>
      <c r="T20" s="41">
        <v>0</v>
      </c>
      <c r="U20" s="42">
        <v>0</v>
      </c>
      <c r="V20" s="43">
        <v>0</v>
      </c>
      <c r="W20" s="38">
        <v>0</v>
      </c>
      <c r="X20" s="44">
        <v>0</v>
      </c>
      <c r="Y20" s="45">
        <v>0</v>
      </c>
      <c r="Z20" s="46">
        <v>0</v>
      </c>
      <c r="AA20" s="40">
        <v>0</v>
      </c>
      <c r="AB20" s="47">
        <v>0</v>
      </c>
      <c r="AC20" s="42">
        <v>0</v>
      </c>
      <c r="AD20" s="52">
        <v>4</v>
      </c>
      <c r="AE20" s="52">
        <v>19</v>
      </c>
    </row>
    <row r="21" spans="1:31" x14ac:dyDescent="0.25">
      <c r="A21" t="s">
        <v>167</v>
      </c>
      <c r="B21" t="s">
        <v>85</v>
      </c>
      <c r="C21" t="s">
        <v>85</v>
      </c>
      <c r="D21">
        <v>1</v>
      </c>
      <c r="E21" s="35">
        <v>39.353404946233624</v>
      </c>
      <c r="F21" s="35">
        <v>5.9866227861281045</v>
      </c>
      <c r="G21" s="35">
        <v>6.5735568035823668</v>
      </c>
      <c r="H21" s="35">
        <v>5.4095791739867911E-11</v>
      </c>
      <c r="I21" s="35">
        <v>3.086390786374984</v>
      </c>
      <c r="J21" s="36">
        <v>63000</v>
      </c>
      <c r="K21" s="36">
        <v>9323652.5</v>
      </c>
      <c r="L21" s="36">
        <v>18900</v>
      </c>
      <c r="M21" s="36">
        <v>4597254</v>
      </c>
      <c r="N21" s="37">
        <v>0.2659112951295341</v>
      </c>
      <c r="O21" s="37">
        <v>0.16178774404977742</v>
      </c>
      <c r="P21" s="38">
        <v>743779.35348381544</v>
      </c>
      <c r="Q21" s="39">
        <v>168049507.12613326</v>
      </c>
      <c r="R21" s="40">
        <v>0</v>
      </c>
      <c r="S21" s="39">
        <v>0</v>
      </c>
      <c r="T21" s="41">
        <v>0</v>
      </c>
      <c r="U21" s="42">
        <v>0</v>
      </c>
      <c r="V21" s="43">
        <v>0</v>
      </c>
      <c r="W21" s="38">
        <v>0</v>
      </c>
      <c r="X21" s="44">
        <v>0</v>
      </c>
      <c r="Y21" s="45">
        <v>39.166895918052418</v>
      </c>
      <c r="Z21" s="46">
        <v>0</v>
      </c>
      <c r="AA21" s="40">
        <v>0</v>
      </c>
      <c r="AB21" s="47">
        <v>0</v>
      </c>
      <c r="AC21" s="42">
        <v>0</v>
      </c>
      <c r="AD21">
        <v>29</v>
      </c>
      <c r="AE21">
        <v>20</v>
      </c>
    </row>
    <row r="22" spans="1:31" x14ac:dyDescent="0.25">
      <c r="A22" t="s">
        <v>167</v>
      </c>
      <c r="B22" s="52" t="s">
        <v>86</v>
      </c>
      <c r="C22" s="52" t="s">
        <v>86</v>
      </c>
      <c r="E22" s="35">
        <v>233.52068901771372</v>
      </c>
      <c r="F22" s="35">
        <v>101.85497335843802</v>
      </c>
      <c r="G22" s="35">
        <v>2.2926783181802097</v>
      </c>
      <c r="H22" s="35">
        <v>2.1907544243790537E-2</v>
      </c>
      <c r="I22" s="35">
        <v>1.4242794185324921</v>
      </c>
      <c r="J22" s="36">
        <v>420</v>
      </c>
      <c r="K22" s="36">
        <v>9323652.5</v>
      </c>
      <c r="L22" s="36">
        <v>210</v>
      </c>
      <c r="M22" s="36">
        <v>4597254</v>
      </c>
      <c r="N22" s="37">
        <v>1.0519342005446875E-2</v>
      </c>
      <c r="O22" s="37">
        <v>1.0667094899198495E-2</v>
      </c>
      <c r="P22" s="38">
        <v>49039.344693719882</v>
      </c>
      <c r="Q22" s="39">
        <v>11079949.540099069</v>
      </c>
      <c r="R22" s="40">
        <v>0</v>
      </c>
      <c r="S22" s="39">
        <v>0</v>
      </c>
      <c r="T22" s="41">
        <v>0</v>
      </c>
      <c r="U22" s="42">
        <v>0</v>
      </c>
      <c r="V22" s="43">
        <v>0</v>
      </c>
      <c r="W22" s="38">
        <v>0</v>
      </c>
      <c r="X22" s="44">
        <v>0</v>
      </c>
      <c r="Y22" s="45">
        <v>0</v>
      </c>
      <c r="Z22" s="46">
        <v>0</v>
      </c>
      <c r="AA22" s="40">
        <v>0</v>
      </c>
      <c r="AB22" s="47">
        <v>0</v>
      </c>
      <c r="AC22" s="42">
        <v>0</v>
      </c>
      <c r="AD22" s="52">
        <v>5</v>
      </c>
      <c r="AE22" s="52">
        <v>21</v>
      </c>
    </row>
    <row r="23" spans="1:31" x14ac:dyDescent="0.25">
      <c r="A23" t="s">
        <v>167</v>
      </c>
      <c r="B23" s="52" t="s">
        <v>87</v>
      </c>
      <c r="C23" s="52" t="s">
        <v>87</v>
      </c>
      <c r="E23" s="35">
        <v>699.71696521191802</v>
      </c>
      <c r="F23" s="35">
        <v>146.95739004495312</v>
      </c>
      <c r="G23" s="35">
        <v>4.7613595001781137</v>
      </c>
      <c r="H23" s="35">
        <v>1.9234933430617233E-6</v>
      </c>
      <c r="I23" s="35">
        <v>2.9649240999360882</v>
      </c>
      <c r="J23" s="36">
        <v>420</v>
      </c>
      <c r="K23" s="36">
        <v>9323652.5</v>
      </c>
      <c r="L23" s="36">
        <v>210</v>
      </c>
      <c r="M23" s="36">
        <v>4597254</v>
      </c>
      <c r="N23" s="37">
        <v>3.1519956947023239E-2</v>
      </c>
      <c r="O23" s="37">
        <v>3.1962680916586897E-2</v>
      </c>
      <c r="P23" s="38">
        <v>146940.56269450279</v>
      </c>
      <c r="Q23" s="39">
        <v>33199750.735195961</v>
      </c>
      <c r="R23" s="40">
        <v>0</v>
      </c>
      <c r="S23" s="39">
        <v>0</v>
      </c>
      <c r="T23" s="41">
        <v>0</v>
      </c>
      <c r="U23" s="42">
        <v>0</v>
      </c>
      <c r="V23" s="43">
        <v>0</v>
      </c>
      <c r="W23" s="38">
        <v>0</v>
      </c>
      <c r="X23" s="44">
        <v>0</v>
      </c>
      <c r="Y23" s="45">
        <v>0</v>
      </c>
      <c r="Z23" s="46">
        <v>0</v>
      </c>
      <c r="AA23" s="40">
        <v>0</v>
      </c>
      <c r="AB23" s="47">
        <v>0</v>
      </c>
      <c r="AC23" s="42">
        <v>0</v>
      </c>
      <c r="AD23" s="52">
        <v>8</v>
      </c>
      <c r="AE23" s="52">
        <v>22</v>
      </c>
    </row>
    <row r="24" spans="1:31" x14ac:dyDescent="0.25">
      <c r="A24" t="s">
        <v>167</v>
      </c>
      <c r="B24" s="52" t="s">
        <v>88</v>
      </c>
      <c r="C24" s="52" t="s">
        <v>88</v>
      </c>
      <c r="E24" s="35">
        <v>144.86131418511403</v>
      </c>
      <c r="F24" s="35">
        <v>115.49286783157703</v>
      </c>
      <c r="G24" s="35">
        <v>1.2542879651786372</v>
      </c>
      <c r="H24" s="35">
        <v>0.20979553557763911</v>
      </c>
      <c r="I24" s="35">
        <v>1.8312222252464763</v>
      </c>
      <c r="J24" s="36">
        <v>420</v>
      </c>
      <c r="K24" s="36">
        <v>9323652.5</v>
      </c>
      <c r="L24" s="36">
        <v>210</v>
      </c>
      <c r="M24" s="36">
        <v>4597254</v>
      </c>
      <c r="N24" s="37">
        <v>6.5255276253322276E-3</v>
      </c>
      <c r="O24" s="37">
        <v>6.6171840796427489E-3</v>
      </c>
      <c r="P24" s="38">
        <v>30420.875978873944</v>
      </c>
      <c r="Q24" s="39">
        <v>6873292.7186667789</v>
      </c>
      <c r="R24" s="40">
        <v>0</v>
      </c>
      <c r="S24" s="39">
        <v>0</v>
      </c>
      <c r="T24" s="41">
        <v>0</v>
      </c>
      <c r="U24" s="42">
        <v>0</v>
      </c>
      <c r="V24" s="43">
        <v>0</v>
      </c>
      <c r="W24" s="38">
        <v>0</v>
      </c>
      <c r="X24" s="44">
        <v>0</v>
      </c>
      <c r="Y24" s="45">
        <v>0</v>
      </c>
      <c r="Z24" s="46">
        <v>0</v>
      </c>
      <c r="AA24" s="40">
        <v>0</v>
      </c>
      <c r="AB24" s="47">
        <v>0</v>
      </c>
      <c r="AC24" s="42">
        <v>0</v>
      </c>
      <c r="AD24" s="52">
        <v>9</v>
      </c>
      <c r="AE24" s="52">
        <v>23</v>
      </c>
    </row>
    <row r="25" spans="1:31" x14ac:dyDescent="0.25">
      <c r="A25" t="s">
        <v>167</v>
      </c>
      <c r="B25" s="52" t="s">
        <v>89</v>
      </c>
      <c r="C25" s="52" t="s">
        <v>89</v>
      </c>
      <c r="E25" s="35">
        <v>-9.3891816834708415</v>
      </c>
      <c r="F25" s="35">
        <v>112.13266133681049</v>
      </c>
      <c r="G25" s="35">
        <v>-8.3732799806371813E-2</v>
      </c>
      <c r="H25" s="35">
        <v>0.9332722043114372</v>
      </c>
      <c r="I25" s="35">
        <v>1.726215369396418</v>
      </c>
      <c r="J25" s="36">
        <v>420</v>
      </c>
      <c r="K25" s="36">
        <v>9323652.5</v>
      </c>
      <c r="L25" s="36">
        <v>210</v>
      </c>
      <c r="M25" s="36">
        <v>4597254</v>
      </c>
      <c r="N25" s="37">
        <v>-4.2295187503585673E-4</v>
      </c>
      <c r="O25" s="37">
        <v>-4.2889258534091799E-4</v>
      </c>
      <c r="P25" s="38">
        <v>-1971.7281535288766</v>
      </c>
      <c r="Q25" s="39">
        <v>-445492.2590083144</v>
      </c>
      <c r="R25" s="40">
        <v>0</v>
      </c>
      <c r="S25" s="39">
        <v>0</v>
      </c>
      <c r="T25" s="41">
        <v>0</v>
      </c>
      <c r="U25" s="42">
        <v>0</v>
      </c>
      <c r="V25" s="43">
        <v>0</v>
      </c>
      <c r="W25" s="38">
        <v>0</v>
      </c>
      <c r="X25" s="44">
        <v>0</v>
      </c>
      <c r="Y25" s="45">
        <v>0</v>
      </c>
      <c r="Z25" s="46">
        <v>0</v>
      </c>
      <c r="AA25" s="40">
        <v>0</v>
      </c>
      <c r="AB25" s="47">
        <v>0</v>
      </c>
      <c r="AC25" s="42">
        <v>0</v>
      </c>
      <c r="AD25" s="52">
        <v>10</v>
      </c>
      <c r="AE25" s="52">
        <v>24</v>
      </c>
    </row>
    <row r="26" spans="1:31" x14ac:dyDescent="0.25">
      <c r="A26" t="s">
        <v>167</v>
      </c>
      <c r="B26" s="52" t="s">
        <v>90</v>
      </c>
      <c r="C26" s="52" t="s">
        <v>90</v>
      </c>
      <c r="E26" s="35">
        <v>-150.81276020753614</v>
      </c>
      <c r="F26" s="35">
        <v>107.37094427683182</v>
      </c>
      <c r="G26" s="35">
        <v>-1.4045956401268054</v>
      </c>
      <c r="H26" s="35">
        <v>0.16020319029484528</v>
      </c>
      <c r="I26" s="35">
        <v>1.5827206351843068</v>
      </c>
      <c r="J26" s="36">
        <v>420</v>
      </c>
      <c r="K26" s="36">
        <v>9323652.5</v>
      </c>
      <c r="L26" s="36">
        <v>210</v>
      </c>
      <c r="M26" s="36">
        <v>4597254</v>
      </c>
      <c r="N26" s="37">
        <v>-6.7936207711693647E-3</v>
      </c>
      <c r="O26" s="37">
        <v>-6.8890428163383161E-3</v>
      </c>
      <c r="P26" s="38">
        <v>-31670.679643582589</v>
      </c>
      <c r="Q26" s="39">
        <v>-7155673.3586710505</v>
      </c>
      <c r="R26" s="40">
        <v>0</v>
      </c>
      <c r="S26" s="39">
        <v>0</v>
      </c>
      <c r="T26" s="41">
        <v>0</v>
      </c>
      <c r="U26" s="42">
        <v>0</v>
      </c>
      <c r="V26" s="43">
        <v>0</v>
      </c>
      <c r="W26" s="38">
        <v>0</v>
      </c>
      <c r="X26" s="44">
        <v>0</v>
      </c>
      <c r="Y26" s="45">
        <v>0</v>
      </c>
      <c r="Z26" s="46">
        <v>0</v>
      </c>
      <c r="AA26" s="40">
        <v>0</v>
      </c>
      <c r="AB26" s="47">
        <v>0</v>
      </c>
      <c r="AC26" s="42">
        <v>0</v>
      </c>
      <c r="AD26" s="52">
        <v>11</v>
      </c>
      <c r="AE26" s="52">
        <v>25</v>
      </c>
    </row>
    <row r="27" spans="1:31" x14ac:dyDescent="0.25">
      <c r="A27" t="s">
        <v>167</v>
      </c>
      <c r="B27" s="52" t="s">
        <v>91</v>
      </c>
      <c r="C27" s="52" t="s">
        <v>91</v>
      </c>
      <c r="E27" s="35">
        <v>-63.097498319585668</v>
      </c>
      <c r="F27" s="35">
        <v>109.50888283020215</v>
      </c>
      <c r="G27" s="35">
        <v>-0.57618612014717407</v>
      </c>
      <c r="H27" s="35">
        <v>0.56451511909507279</v>
      </c>
      <c r="I27" s="35">
        <v>1.6463774782547058</v>
      </c>
      <c r="J27" s="36">
        <v>420</v>
      </c>
      <c r="K27" s="36">
        <v>9323652.5</v>
      </c>
      <c r="L27" s="36">
        <v>210</v>
      </c>
      <c r="M27" s="36">
        <v>4597254</v>
      </c>
      <c r="N27" s="37">
        <v>-2.8423355862121614E-3</v>
      </c>
      <c r="O27" s="37">
        <v>-2.8822585498023364E-3</v>
      </c>
      <c r="P27" s="38">
        <v>-13250.474647112991</v>
      </c>
      <c r="Q27" s="39">
        <v>-2993812.2417687094</v>
      </c>
      <c r="R27" s="40">
        <v>0</v>
      </c>
      <c r="S27" s="39">
        <v>0</v>
      </c>
      <c r="T27" s="41">
        <v>0</v>
      </c>
      <c r="U27" s="42">
        <v>0</v>
      </c>
      <c r="V27" s="43">
        <v>0</v>
      </c>
      <c r="W27" s="38">
        <v>0</v>
      </c>
      <c r="X27" s="44">
        <v>0</v>
      </c>
      <c r="Y27" s="45">
        <v>0</v>
      </c>
      <c r="Z27" s="46">
        <v>0</v>
      </c>
      <c r="AA27" s="40">
        <v>0</v>
      </c>
      <c r="AB27" s="47">
        <v>0</v>
      </c>
      <c r="AC27" s="42">
        <v>0</v>
      </c>
      <c r="AD27" s="52">
        <v>12</v>
      </c>
      <c r="AE27" s="52">
        <v>26</v>
      </c>
    </row>
    <row r="28" spans="1:31" x14ac:dyDescent="0.25">
      <c r="A28" t="s">
        <v>167</v>
      </c>
      <c r="B28" s="52" t="s">
        <v>92</v>
      </c>
      <c r="C28" s="52" t="s">
        <v>92</v>
      </c>
      <c r="E28" s="35">
        <v>-98.525662840053101</v>
      </c>
      <c r="F28" s="35">
        <v>110.28744762180283</v>
      </c>
      <c r="G28" s="35">
        <v>-0.89335336853489278</v>
      </c>
      <c r="H28" s="35">
        <v>0.37171062898151408</v>
      </c>
      <c r="I28" s="35">
        <v>1.6698708806386735</v>
      </c>
      <c r="J28" s="36">
        <v>420</v>
      </c>
      <c r="K28" s="36">
        <v>9323652.5</v>
      </c>
      <c r="L28" s="36">
        <v>210</v>
      </c>
      <c r="M28" s="36">
        <v>4597254</v>
      </c>
      <c r="N28" s="37">
        <v>-4.4382583320026463E-3</v>
      </c>
      <c r="O28" s="37">
        <v>-4.5005973558152647E-3</v>
      </c>
      <c r="P28" s="38">
        <v>-20690.38919641115</v>
      </c>
      <c r="Q28" s="39">
        <v>-4674786.5350371348</v>
      </c>
      <c r="R28" s="40">
        <v>0</v>
      </c>
      <c r="S28" s="39">
        <v>0</v>
      </c>
      <c r="T28" s="41">
        <v>0</v>
      </c>
      <c r="U28" s="42">
        <v>0</v>
      </c>
      <c r="V28" s="43">
        <v>0</v>
      </c>
      <c r="W28" s="38">
        <v>0</v>
      </c>
      <c r="X28" s="44">
        <v>0</v>
      </c>
      <c r="Y28" s="45">
        <v>0</v>
      </c>
      <c r="Z28" s="46">
        <v>0</v>
      </c>
      <c r="AA28" s="40">
        <v>0</v>
      </c>
      <c r="AB28" s="47">
        <v>0</v>
      </c>
      <c r="AC28" s="42">
        <v>0</v>
      </c>
      <c r="AD28" s="52">
        <v>13</v>
      </c>
      <c r="AE28" s="52">
        <v>27</v>
      </c>
    </row>
    <row r="29" spans="1:31" x14ac:dyDescent="0.25">
      <c r="A29" t="s">
        <v>167</v>
      </c>
      <c r="B29" s="52" t="s">
        <v>93</v>
      </c>
      <c r="C29" s="52" t="s">
        <v>93</v>
      </c>
      <c r="E29" s="35">
        <v>-131.62608435772242</v>
      </c>
      <c r="F29" s="35">
        <v>115.29511566453718</v>
      </c>
      <c r="G29" s="35">
        <v>-1.1416449309153898</v>
      </c>
      <c r="H29" s="35">
        <v>0.25365588785827031</v>
      </c>
      <c r="I29" s="35">
        <v>1.8249565892124777</v>
      </c>
      <c r="J29" s="36">
        <v>420</v>
      </c>
      <c r="K29" s="36">
        <v>9323652.5</v>
      </c>
      <c r="L29" s="36">
        <v>210</v>
      </c>
      <c r="M29" s="36">
        <v>4597254</v>
      </c>
      <c r="N29" s="37">
        <v>-5.9293238814127208E-3</v>
      </c>
      <c r="O29" s="37">
        <v>-6.0126061590509705E-3</v>
      </c>
      <c r="P29" s="38">
        <v>-27641.477715121709</v>
      </c>
      <c r="Q29" s="39">
        <v>-6245315.4749545986</v>
      </c>
      <c r="R29" s="40">
        <v>0</v>
      </c>
      <c r="S29" s="39">
        <v>0</v>
      </c>
      <c r="T29" s="41">
        <v>0</v>
      </c>
      <c r="U29" s="42">
        <v>0</v>
      </c>
      <c r="V29" s="43">
        <v>0</v>
      </c>
      <c r="W29" s="38">
        <v>0</v>
      </c>
      <c r="X29" s="44">
        <v>0</v>
      </c>
      <c r="Y29" s="45">
        <v>0</v>
      </c>
      <c r="Z29" s="46">
        <v>0</v>
      </c>
      <c r="AA29" s="40">
        <v>0</v>
      </c>
      <c r="AB29" s="47">
        <v>0</v>
      </c>
      <c r="AC29" s="42">
        <v>0</v>
      </c>
      <c r="AD29" s="52">
        <v>14</v>
      </c>
      <c r="AE29" s="52">
        <v>28</v>
      </c>
    </row>
    <row r="30" spans="1:31" x14ac:dyDescent="0.25">
      <c r="A30" t="s">
        <v>167</v>
      </c>
      <c r="B30" s="52" t="s">
        <v>94</v>
      </c>
      <c r="C30" s="52" t="s">
        <v>94</v>
      </c>
      <c r="E30" s="35">
        <v>-153.88964323735505</v>
      </c>
      <c r="F30" s="35">
        <v>105.0924089365398</v>
      </c>
      <c r="G30" s="35">
        <v>-1.4643269175633944</v>
      </c>
      <c r="H30" s="35">
        <v>0.14316702708745624</v>
      </c>
      <c r="I30" s="35">
        <v>1.5162590768635262</v>
      </c>
      <c r="J30" s="36">
        <v>420</v>
      </c>
      <c r="K30" s="36">
        <v>9323652.5</v>
      </c>
      <c r="L30" s="36">
        <v>210</v>
      </c>
      <c r="M30" s="36">
        <v>4597254</v>
      </c>
      <c r="N30" s="37">
        <v>-6.9322242715168887E-3</v>
      </c>
      <c r="O30" s="37">
        <v>-7.0295931179448776E-3</v>
      </c>
      <c r="P30" s="38">
        <v>-32316.825079844559</v>
      </c>
      <c r="Q30" s="39">
        <v>-7301663.4585400792</v>
      </c>
      <c r="R30" s="40">
        <v>0</v>
      </c>
      <c r="S30" s="39">
        <v>0</v>
      </c>
      <c r="T30" s="41">
        <v>0</v>
      </c>
      <c r="U30" s="42">
        <v>0</v>
      </c>
      <c r="V30" s="43">
        <v>0</v>
      </c>
      <c r="W30" s="38">
        <v>0</v>
      </c>
      <c r="X30" s="44">
        <v>0</v>
      </c>
      <c r="Y30" s="45">
        <v>0</v>
      </c>
      <c r="Z30" s="46">
        <v>0</v>
      </c>
      <c r="AA30" s="40">
        <v>0</v>
      </c>
      <c r="AB30" s="47">
        <v>0</v>
      </c>
      <c r="AC30" s="42">
        <v>0</v>
      </c>
      <c r="AD30" s="52">
        <v>15</v>
      </c>
      <c r="AE30" s="52">
        <v>29</v>
      </c>
    </row>
    <row r="31" spans="1:31" x14ac:dyDescent="0.25">
      <c r="A31" t="s">
        <v>167</v>
      </c>
      <c r="B31" s="52" t="s">
        <v>95</v>
      </c>
      <c r="C31" s="52" t="s">
        <v>95</v>
      </c>
      <c r="E31" s="35">
        <v>-205.70998543014349</v>
      </c>
      <c r="F31" s="35">
        <v>105.71761106167759</v>
      </c>
      <c r="G31" s="35">
        <v>-1.9458440591334261</v>
      </c>
      <c r="H31" s="35">
        <v>5.1728999313919735E-2</v>
      </c>
      <c r="I31" s="35">
        <v>1.5343534030291892</v>
      </c>
      <c r="J31" s="36">
        <v>420</v>
      </c>
      <c r="K31" s="36">
        <v>9323652.5</v>
      </c>
      <c r="L31" s="36">
        <v>210</v>
      </c>
      <c r="M31" s="36">
        <v>4597254</v>
      </c>
      <c r="N31" s="37">
        <v>-9.2665609191955912E-3</v>
      </c>
      <c r="O31" s="37">
        <v>-9.396717462278598E-3</v>
      </c>
      <c r="P31" s="38">
        <v>-43199.096940330135</v>
      </c>
      <c r="Q31" s="39">
        <v>-9760403.9626981914</v>
      </c>
      <c r="R31" s="40">
        <v>0</v>
      </c>
      <c r="S31" s="39">
        <v>0</v>
      </c>
      <c r="T31" s="41">
        <v>0</v>
      </c>
      <c r="U31" s="42">
        <v>0</v>
      </c>
      <c r="V31" s="43">
        <v>0</v>
      </c>
      <c r="W31" s="38">
        <v>0</v>
      </c>
      <c r="X31" s="44">
        <v>0</v>
      </c>
      <c r="Y31" s="45">
        <v>0</v>
      </c>
      <c r="Z31" s="46">
        <v>0</v>
      </c>
      <c r="AA31" s="40">
        <v>0</v>
      </c>
      <c r="AB31" s="47">
        <v>0</v>
      </c>
      <c r="AC31" s="42">
        <v>0</v>
      </c>
      <c r="AD31" s="52">
        <v>6</v>
      </c>
      <c r="AE31" s="52">
        <v>30</v>
      </c>
    </row>
    <row r="32" spans="1:31" x14ac:dyDescent="0.25">
      <c r="A32" t="s">
        <v>167</v>
      </c>
      <c r="B32" s="52" t="s">
        <v>96</v>
      </c>
      <c r="C32" s="52" t="s">
        <v>96</v>
      </c>
      <c r="D32">
        <v>0</v>
      </c>
      <c r="E32" s="35">
        <v>-86.513626788579245</v>
      </c>
      <c r="F32" s="35"/>
      <c r="G32" s="35"/>
      <c r="H32" s="35">
        <v>1</v>
      </c>
      <c r="I32" s="35"/>
      <c r="J32" s="36">
        <v>420</v>
      </c>
      <c r="K32" s="36">
        <v>9323652.5</v>
      </c>
      <c r="L32" s="36">
        <v>210</v>
      </c>
      <c r="M32" s="36">
        <v>4597254</v>
      </c>
      <c r="N32" s="37">
        <v>-3.8971554603952994E-3</v>
      </c>
      <c r="O32" s="37">
        <v>-3.9518942450431594E-3</v>
      </c>
      <c r="P32" s="38">
        <v>-18167.861625601643</v>
      </c>
      <c r="Q32" s="39">
        <v>-4104846.6556884362</v>
      </c>
      <c r="R32" s="40">
        <v>0</v>
      </c>
      <c r="S32" s="39">
        <v>0</v>
      </c>
      <c r="T32" s="41">
        <v>0</v>
      </c>
      <c r="U32" s="42">
        <v>0</v>
      </c>
      <c r="V32" s="43">
        <v>0</v>
      </c>
      <c r="W32" s="38">
        <v>0</v>
      </c>
      <c r="X32" s="44">
        <v>0</v>
      </c>
      <c r="Y32" s="45">
        <v>0</v>
      </c>
      <c r="Z32" s="46">
        <v>0</v>
      </c>
      <c r="AA32" s="40">
        <v>0</v>
      </c>
      <c r="AB32" s="47">
        <v>0</v>
      </c>
      <c r="AC32" s="42">
        <v>0</v>
      </c>
      <c r="AD32" s="52">
        <v>7</v>
      </c>
      <c r="AE32" s="52">
        <v>31</v>
      </c>
    </row>
    <row r="33" spans="5:30" x14ac:dyDescent="0.25">
      <c r="E33" s="35"/>
      <c r="F33" s="35"/>
      <c r="G33" s="35"/>
      <c r="H33" s="35"/>
      <c r="I33" s="35"/>
      <c r="J33" s="36"/>
      <c r="K33" s="36"/>
      <c r="L33" s="36"/>
      <c r="M33" s="36"/>
      <c r="N33" s="37"/>
      <c r="O33" s="37"/>
      <c r="P33" s="38"/>
      <c r="Q33" s="39"/>
      <c r="R33" s="40"/>
      <c r="S33" s="39"/>
      <c r="T33" s="41"/>
      <c r="U33" s="42"/>
      <c r="V33" s="43"/>
      <c r="W33" s="38"/>
      <c r="X33" s="44"/>
      <c r="Y33" s="41"/>
      <c r="Z33" s="42"/>
      <c r="AA33" s="40"/>
      <c r="AB33" s="47"/>
      <c r="AC33" s="42"/>
    </row>
    <row r="34" spans="5:30" x14ac:dyDescent="0.25">
      <c r="E34" s="35"/>
      <c r="F34" s="35"/>
      <c r="G34" s="35"/>
      <c r="H34" s="35"/>
      <c r="I34" s="35"/>
      <c r="J34" s="36"/>
      <c r="K34" s="36"/>
      <c r="L34" s="36"/>
      <c r="M34" s="36"/>
      <c r="N34" s="37"/>
      <c r="O34" s="37"/>
      <c r="P34" s="38"/>
      <c r="Q34" s="39"/>
      <c r="R34" s="40"/>
      <c r="S34" s="39"/>
      <c r="T34" s="41"/>
      <c r="U34" s="42"/>
      <c r="V34" s="43"/>
      <c r="W34" s="38"/>
      <c r="X34" s="44"/>
      <c r="Y34" s="41"/>
      <c r="Z34" s="42"/>
      <c r="AA34" s="40"/>
      <c r="AB34" s="47"/>
      <c r="AC34" s="42"/>
      <c r="AD34" s="51"/>
    </row>
    <row r="35" spans="5:30" x14ac:dyDescent="0.25">
      <c r="E35" s="35"/>
      <c r="F35" s="35"/>
      <c r="G35" s="35"/>
      <c r="H35" s="35"/>
      <c r="I35" s="35"/>
      <c r="J35" s="36"/>
      <c r="K35" s="36"/>
      <c r="L35" s="36"/>
      <c r="M35" s="36"/>
      <c r="N35" s="37"/>
      <c r="O35" s="37"/>
      <c r="P35" s="38"/>
      <c r="Q35" s="39"/>
      <c r="R35" s="40"/>
      <c r="S35" s="39"/>
      <c r="T35" s="41"/>
      <c r="U35" s="42"/>
      <c r="V35" s="43"/>
      <c r="W35" s="38"/>
      <c r="X35" s="44"/>
      <c r="Y35" s="41"/>
      <c r="Z35" s="42"/>
      <c r="AA35" s="40"/>
      <c r="AB35" s="47"/>
      <c r="AC35" s="42"/>
      <c r="AD35" s="51"/>
    </row>
    <row r="36" spans="5:30" x14ac:dyDescent="0.25">
      <c r="E36" s="35"/>
      <c r="F36" s="35"/>
      <c r="G36" s="35"/>
      <c r="H36" s="35"/>
      <c r="I36" s="35"/>
      <c r="J36" s="36"/>
      <c r="K36" s="36"/>
      <c r="L36" s="36"/>
      <c r="M36" s="36"/>
      <c r="N36" s="37"/>
      <c r="O36" s="37"/>
      <c r="P36" s="38"/>
      <c r="Q36" s="39"/>
      <c r="R36" s="40"/>
      <c r="S36" s="39"/>
      <c r="T36" s="41"/>
      <c r="U36" s="42"/>
      <c r="V36" s="43"/>
      <c r="W36" s="38"/>
      <c r="X36" s="44"/>
      <c r="Y36" s="41"/>
      <c r="Z36" s="42"/>
      <c r="AA36" s="40"/>
      <c r="AB36" s="47"/>
      <c r="AC36" s="42"/>
      <c r="AD36" s="51"/>
    </row>
    <row r="37" spans="5:30" x14ac:dyDescent="0.25">
      <c r="E37" s="35"/>
      <c r="F37" s="35"/>
      <c r="G37" s="35"/>
      <c r="H37" s="35"/>
      <c r="I37" s="35"/>
      <c r="J37" s="36"/>
      <c r="K37" s="36"/>
      <c r="L37" s="36"/>
      <c r="M37" s="36"/>
      <c r="N37" s="37"/>
      <c r="O37" s="37"/>
      <c r="P37" s="38"/>
      <c r="Q37" s="39"/>
      <c r="R37" s="40"/>
      <c r="S37" s="39"/>
      <c r="T37" s="41"/>
      <c r="U37" s="42"/>
      <c r="V37" s="43"/>
      <c r="W37" s="38"/>
      <c r="X37" s="44"/>
      <c r="Y37" s="41"/>
      <c r="Z37" s="42"/>
      <c r="AA37" s="40"/>
      <c r="AB37" s="47"/>
      <c r="AC37" s="42"/>
      <c r="AD37" s="51"/>
    </row>
  </sheetData>
  <autoFilter ref="A1:AE32" xr:uid="{507219F4-9B28-4019-86CD-E58E9C7B2E88}">
    <sortState xmlns:xlrd2="http://schemas.microsoft.com/office/spreadsheetml/2017/richdata2" ref="A2:AE32">
      <sortCondition ref="AE1:AE32"/>
    </sortState>
  </autoFilter>
  <mergeCells count="1">
    <mergeCell ref="AG1:AH1"/>
  </mergeCells>
  <conditionalFormatting sqref="H2:H32">
    <cfRule type="cellIs" dxfId="9" priority="5" operator="greaterThan">
      <formula>0.05</formula>
    </cfRule>
  </conditionalFormatting>
  <conditionalFormatting sqref="I2:I32">
    <cfRule type="cellIs" dxfId="8" priority="4" operator="greaterThan">
      <formula>5</formula>
    </cfRule>
  </conditionalFormatting>
  <conditionalFormatting sqref="E2:E32">
    <cfRule type="cellIs" dxfId="7" priority="3" operator="lessThan">
      <formula>0</formula>
    </cfRule>
  </conditionalFormatting>
  <conditionalFormatting sqref="AC2:AC37 T2:U37">
    <cfRule type="cellIs" dxfId="6" priority="1" operator="lessThan">
      <formula>0</formula>
    </cfRule>
    <cfRule type="cellIs" dxfId="5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2612-D30E-4468-A38A-49F9E8BDE390}">
  <dimension ref="A1:R49"/>
  <sheetViews>
    <sheetView showGridLines="0" tabSelected="1" topLeftCell="A3" zoomScale="70" zoomScaleNormal="70" workbookViewId="0">
      <selection activeCell="F13" sqref="F13"/>
    </sheetView>
  </sheetViews>
  <sheetFormatPr defaultRowHeight="15" x14ac:dyDescent="0.25"/>
  <cols>
    <col min="2" max="2" width="26.85546875" bestFit="1" customWidth="1"/>
    <col min="3" max="3" width="19.5703125" bestFit="1" customWidth="1"/>
    <col min="4" max="4" width="22.85546875" bestFit="1" customWidth="1"/>
    <col min="5" max="5" width="17.28515625" bestFit="1" customWidth="1"/>
    <col min="6" max="6" width="15.7109375" bestFit="1" customWidth="1"/>
    <col min="7" max="7" width="16.28515625" bestFit="1" customWidth="1"/>
    <col min="8" max="8" width="17" hidden="1" customWidth="1"/>
    <col min="9" max="9" width="14.42578125" hidden="1" customWidth="1"/>
    <col min="10" max="10" width="12.7109375" hidden="1" customWidth="1"/>
    <col min="11" max="11" width="14.85546875" hidden="1" customWidth="1"/>
    <col min="12" max="12" width="16.28515625" hidden="1" customWidth="1"/>
    <col min="13" max="13" width="19.5703125" bestFit="1" customWidth="1"/>
    <col min="14" max="14" width="17.28515625" bestFit="1" customWidth="1"/>
    <col min="15" max="15" width="16.140625" bestFit="1" customWidth="1"/>
    <col min="16" max="16" width="13.7109375" bestFit="1" customWidth="1"/>
    <col min="17" max="17" width="16.28515625" bestFit="1" customWidth="1"/>
    <col min="18" max="18" width="13.85546875" hidden="1" customWidth="1"/>
    <col min="19" max="19" width="0" hidden="1" customWidth="1"/>
    <col min="21" max="21" width="15.42578125" bestFit="1" customWidth="1"/>
    <col min="23" max="24" width="13.5703125" bestFit="1" customWidth="1"/>
    <col min="25" max="25" width="7.7109375" bestFit="1" customWidth="1"/>
    <col min="28" max="28" width="14.5703125" bestFit="1" customWidth="1"/>
  </cols>
  <sheetData>
    <row r="1" spans="1:17" ht="30" customHeight="1" x14ac:dyDescent="0.25">
      <c r="B1" s="158" t="s">
        <v>0</v>
      </c>
      <c r="D1" s="158" t="s">
        <v>193</v>
      </c>
      <c r="E1" s="9"/>
      <c r="F1" s="152" t="s">
        <v>125</v>
      </c>
      <c r="G1" s="7">
        <v>4647854</v>
      </c>
      <c r="H1" s="8"/>
      <c r="K1" s="152" t="s">
        <v>127</v>
      </c>
      <c r="L1" s="7">
        <f>SUM([1]Sales!$C$33:$C$44)</f>
        <v>4711065</v>
      </c>
      <c r="P1" s="6" t="s">
        <v>20</v>
      </c>
      <c r="Q1" s="7">
        <v>4715898</v>
      </c>
    </row>
    <row r="2" spans="1:17" ht="30" customHeight="1" x14ac:dyDescent="0.25">
      <c r="D2" s="162" t="s">
        <v>18</v>
      </c>
      <c r="E2" s="9"/>
      <c r="F2" s="152" t="s">
        <v>126</v>
      </c>
      <c r="G2" s="7">
        <v>4001380</v>
      </c>
      <c r="H2" s="8"/>
      <c r="K2" s="152" t="s">
        <v>128</v>
      </c>
      <c r="L2" s="7">
        <f>SUM([1]Sales!$D$33:$D$44)</f>
        <v>4097080</v>
      </c>
      <c r="P2" s="6" t="s">
        <v>21</v>
      </c>
      <c r="Q2" s="7">
        <v>4154340</v>
      </c>
    </row>
    <row r="3" spans="1:17" x14ac:dyDescent="0.25">
      <c r="D3" s="9"/>
      <c r="E3" s="9"/>
      <c r="F3" s="10"/>
      <c r="G3" s="7">
        <v>8649234</v>
      </c>
      <c r="H3" s="11"/>
      <c r="K3" s="10"/>
      <c r="L3" s="7">
        <f>SUM(L1:L2)</f>
        <v>8808145</v>
      </c>
      <c r="P3" s="10"/>
      <c r="Q3" s="7">
        <f>SUM(Q1:Q2)</f>
        <v>8870238</v>
      </c>
    </row>
    <row r="4" spans="1:17" x14ac:dyDescent="0.25">
      <c r="D4" s="9"/>
      <c r="E4" s="9"/>
      <c r="F4" s="9"/>
      <c r="G4" s="9"/>
      <c r="H4" s="9"/>
      <c r="K4" s="9"/>
      <c r="L4" s="9"/>
      <c r="P4" s="9"/>
      <c r="Q4" s="9"/>
    </row>
    <row r="5" spans="1:17" x14ac:dyDescent="0.25">
      <c r="D5" s="9"/>
      <c r="E5" s="9"/>
      <c r="G5" s="6" t="s">
        <v>19</v>
      </c>
      <c r="H5" s="9"/>
      <c r="L5" s="6" t="s">
        <v>19</v>
      </c>
      <c r="P5" s="9"/>
      <c r="Q5" s="6" t="s">
        <v>19</v>
      </c>
    </row>
    <row r="6" spans="1:17" x14ac:dyDescent="0.25">
      <c r="D6" s="9"/>
      <c r="E6" s="9"/>
      <c r="G6" s="12">
        <v>225.94</v>
      </c>
      <c r="H6" s="13"/>
      <c r="L6" s="12">
        <v>181.95972663351955</v>
      </c>
      <c r="P6" s="9"/>
      <c r="Q6" s="12">
        <v>181.95972663351955</v>
      </c>
    </row>
    <row r="10" spans="1:17" x14ac:dyDescent="0.25">
      <c r="A10" s="150"/>
      <c r="B10" s="180" t="s">
        <v>1</v>
      </c>
      <c r="C10" s="183" t="s">
        <v>12</v>
      </c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</row>
    <row r="11" spans="1:17" x14ac:dyDescent="0.25">
      <c r="A11" s="150"/>
      <c r="B11" s="181"/>
      <c r="C11" s="184" t="s">
        <v>13</v>
      </c>
      <c r="D11" s="184"/>
      <c r="E11" s="184"/>
      <c r="F11" s="184"/>
      <c r="G11" s="184"/>
      <c r="H11" s="185" t="s">
        <v>17</v>
      </c>
      <c r="I11" s="185"/>
      <c r="J11" s="185"/>
      <c r="K11" s="185"/>
      <c r="L11" s="185"/>
      <c r="M11" s="186" t="s">
        <v>14</v>
      </c>
      <c r="N11" s="186"/>
      <c r="O11" s="186"/>
      <c r="P11" s="186"/>
      <c r="Q11" s="186"/>
    </row>
    <row r="12" spans="1:17" ht="14.25" customHeight="1" x14ac:dyDescent="0.25">
      <c r="A12" s="150"/>
      <c r="B12" s="182"/>
      <c r="C12" s="2" t="s">
        <v>9</v>
      </c>
      <c r="D12" s="2" t="s">
        <v>15</v>
      </c>
      <c r="E12" s="2" t="s">
        <v>10</v>
      </c>
      <c r="F12" s="2" t="s">
        <v>11</v>
      </c>
      <c r="G12" s="2" t="s">
        <v>16</v>
      </c>
      <c r="H12" s="3" t="s">
        <v>9</v>
      </c>
      <c r="I12" s="3" t="s">
        <v>15</v>
      </c>
      <c r="J12" s="3" t="s">
        <v>10</v>
      </c>
      <c r="K12" s="3" t="s">
        <v>11</v>
      </c>
      <c r="L12" s="3" t="s">
        <v>16</v>
      </c>
      <c r="M12" s="4" t="s">
        <v>9</v>
      </c>
      <c r="N12" s="4" t="s">
        <v>15</v>
      </c>
      <c r="O12" s="4" t="s">
        <v>10</v>
      </c>
      <c r="P12" s="4" t="s">
        <v>11</v>
      </c>
      <c r="Q12" s="4" t="s">
        <v>16</v>
      </c>
    </row>
    <row r="13" spans="1:17" x14ac:dyDescent="0.25">
      <c r="A13" s="151" t="s">
        <v>53</v>
      </c>
      <c r="B13" s="5" t="s">
        <v>2</v>
      </c>
      <c r="C13" s="141">
        <f>VLOOKUP($A13,Adt_Step_Final!$B$2:$AE$33,14,0)</f>
        <v>1.8043145626537031E-2</v>
      </c>
      <c r="D13" s="142">
        <v>438506874.50296855</v>
      </c>
      <c r="E13" s="143">
        <f>VLOOKUP($A13,Adt_Step_Final!$B$2:$AE$33,17,0)</f>
        <v>3152526.7300000004</v>
      </c>
      <c r="F13" s="144">
        <f>(C13*$G$1*$G$6)/E13</f>
        <v>6.0103405280490989</v>
      </c>
      <c r="G13" s="145">
        <f>VLOOKUP($A13,Adt_Step_Final!$B$2:$AE$33,24,0)</f>
        <v>1.8916219614162133E-4</v>
      </c>
      <c r="H13" s="141">
        <f>VLOOKUP($A13,Adt_Mid_year!$B$2:$AB$30,14,0)</f>
        <v>2.1502833777636975E-2</v>
      </c>
      <c r="I13" s="142">
        <v>429499860</v>
      </c>
      <c r="J13" s="143">
        <f>VLOOKUP($A13,Adt_Mid_year!$B$2:$AB$30,17,0)</f>
        <v>3635999.0700000003</v>
      </c>
      <c r="K13" s="144">
        <f>VLOOKUP($A13,Adt_Mid_year!$B$2:$AB$30,19,0)</f>
        <v>4.9781109687111078</v>
      </c>
      <c r="L13" s="145">
        <f>VLOOKUP($A13,Adt_Mid_year!$B$2:$AB$30,26,0)</f>
        <v>2.3160612184965754E-4</v>
      </c>
      <c r="M13" s="141">
        <f>VLOOKUP($A13,Adt_Step_Final!$B$2:$AE$33,21,0)</f>
        <v>1.9099999999999999E-2</v>
      </c>
      <c r="N13" s="142">
        <f>VLOOKUP($A13,Adt_Step_Final!$B$2:$AE$33,23,0)</f>
        <v>444030219</v>
      </c>
      <c r="O13" s="143">
        <f>VLOOKUP($A13,Adt_Step_Final!$B$2:$AE$33,18,0)</f>
        <v>3363922</v>
      </c>
      <c r="P13" s="144">
        <v>4.8722226788881624</v>
      </c>
      <c r="Q13" s="145">
        <f>VLOOKUP($A13,Adt_Step_Final!$B$2:$AE$33,25,0)</f>
        <v>2.0285477867442169E-4</v>
      </c>
    </row>
    <row r="14" spans="1:17" x14ac:dyDescent="0.25">
      <c r="A14" s="151" t="s">
        <v>57</v>
      </c>
      <c r="B14" s="5" t="s">
        <v>3</v>
      </c>
      <c r="C14" s="141">
        <f>VLOOKUP($A14,Adt_Step_Final!$B$2:$AE$33,14,0)</f>
        <v>7.5715480062503622E-3</v>
      </c>
      <c r="D14" s="142">
        <v>59724323</v>
      </c>
      <c r="E14" s="143">
        <f>VLOOKUP($A14,Adt_Step_Final!$B$2:$AE$33,17,0)</f>
        <v>1807478.9900000002</v>
      </c>
      <c r="F14" s="144">
        <f t="shared" ref="F14:F18" si="0">(C14*$G$1*$G$6)/E14</f>
        <v>4.399031018496343</v>
      </c>
      <c r="G14" s="145">
        <f>VLOOKUP($A14,Adt_Step_Final!$B$2:$AE$33,24,0)</f>
        <v>5.8281664168761699E-4</v>
      </c>
      <c r="H14" s="141">
        <f>VLOOKUP($A14,Adt_Mid_year!$B$2:$AB$30,14,0)</f>
        <v>7.3031527452204672E-3</v>
      </c>
      <c r="I14" s="142">
        <v>81965283</v>
      </c>
      <c r="J14" s="143">
        <f>VLOOKUP($A14,Adt_Mid_year!$B$2:$AB$30,17,0)</f>
        <v>2816930.0199999996</v>
      </c>
      <c r="K14" s="144">
        <f>VLOOKUP($A14,Adt_Mid_year!$B$2:$AB$30,19,0)</f>
        <v>2.1823628746539852</v>
      </c>
      <c r="L14" s="145">
        <f>VLOOKUP($A14,Adt_Mid_year!$B$2:$AB$30,26,0)</f>
        <v>4.1219033543119757E-4</v>
      </c>
      <c r="M14" s="141">
        <f>VLOOKUP($A14,Adt_Step_Final!$B$2:$AE$33,21,0)</f>
        <v>1.06E-2</v>
      </c>
      <c r="N14" s="142">
        <f>VLOOKUP($A14,Adt_Step_Final!$B$2:$AE$33,23,0)</f>
        <v>196898252</v>
      </c>
      <c r="O14" s="143">
        <f>VLOOKUP($A14,Adt_Step_Final!$B$2:$AE$33,18,0)</f>
        <v>3987750</v>
      </c>
      <c r="P14" s="144">
        <v>2.2809597431289705</v>
      </c>
      <c r="Q14" s="145">
        <f>VLOOKUP($A14,Adt_Step_Final!$B$2:$AE$33,25,0)</f>
        <v>2.5387995216940776E-4</v>
      </c>
    </row>
    <row r="15" spans="1:17" x14ac:dyDescent="0.25">
      <c r="A15" s="151" t="s">
        <v>58</v>
      </c>
      <c r="B15" s="5" t="s">
        <v>4</v>
      </c>
      <c r="C15" s="141">
        <f>VLOOKUP($A15,Adt_Step_Final!$B$2:$AE$33,14,0)</f>
        <v>5.2528446158995783E-3</v>
      </c>
      <c r="D15" s="142">
        <v>10544</v>
      </c>
      <c r="E15" s="143">
        <f>VLOOKUP($A15,Adt_Step_Final!$B$2:$AE$33,17,0)</f>
        <v>40506.06</v>
      </c>
      <c r="F15" s="144">
        <f t="shared" si="0"/>
        <v>136.18213992992582</v>
      </c>
      <c r="G15" s="145">
        <f>VLOOKUP($A15,Adt_Step_Final!$B$2:$AE$33,24,0)</f>
        <v>2.2902751253625571</v>
      </c>
      <c r="H15" s="141">
        <f>VLOOKUP($A15,Adt_Mid_year!$B$2:$AB$30,14,0)</f>
        <v>2.3878089439061268E-3</v>
      </c>
      <c r="I15" s="142">
        <v>11064</v>
      </c>
      <c r="J15" s="143">
        <f>VLOOKUP($A15,Adt_Mid_year!$B$2:$AB$30,17,0)</f>
        <v>42475.66</v>
      </c>
      <c r="K15" s="144">
        <f>VLOOKUP($A15,Adt_Mid_year!$B$2:$AB$30,19,0)</f>
        <v>47.320799973899035</v>
      </c>
      <c r="L15" s="145">
        <f>VLOOKUP($A15,Adt_Mid_year!$B$2:$AB$30,26,0)</f>
        <v>0.99840045649202191</v>
      </c>
      <c r="M15" s="141">
        <f>VLOOKUP($A15,Adt_Step_Final!$B$2:$AE$33,21,0)</f>
        <v>2.9999999999999997E-4</v>
      </c>
      <c r="N15" s="142">
        <f>VLOOKUP($A15,Adt_Step_Final!$B$2:$AE$33,23,0)</f>
        <v>87089</v>
      </c>
      <c r="O15" s="143">
        <f>VLOOKUP($A15,Adt_Step_Final!$B$2:$AE$33,18,0)</f>
        <v>376728</v>
      </c>
      <c r="P15" s="144">
        <v>0.6833340056313002</v>
      </c>
      <c r="Q15" s="145">
        <f>VLOOKUP($A15,Adt_Step_Final!$B$2:$AE$33,25,0)</f>
        <v>1.624509869214252E-2</v>
      </c>
    </row>
    <row r="16" spans="1:17" x14ac:dyDescent="0.25">
      <c r="A16" s="151" t="s">
        <v>61</v>
      </c>
      <c r="B16" s="5" t="s">
        <v>5</v>
      </c>
      <c r="C16" s="141">
        <f>VLOOKUP($A16,Adt_Step_Final!$B$2:$AE$33,14,0)</f>
        <v>5.9767773855055502E-3</v>
      </c>
      <c r="D16" s="142">
        <v>269935025</v>
      </c>
      <c r="E16" s="143">
        <f>VLOOKUP($A16,Adt_Step_Final!$B$2:$AE$33,17,0)</f>
        <v>2042004</v>
      </c>
      <c r="F16" s="144">
        <f t="shared" si="0"/>
        <v>3.0736618978132371</v>
      </c>
      <c r="G16" s="145">
        <f>VLOOKUP($A16,Adt_Step_Final!$B$2:$AE$33,24,0)</f>
        <v>1.0179028728348583E-4</v>
      </c>
      <c r="H16" s="141">
        <f>VLOOKUP($A16,Adt_Mid_year!$B$2:$AB$30,14,0)</f>
        <v>6.6225702556962952E-3</v>
      </c>
      <c r="I16" s="142">
        <v>352682752</v>
      </c>
      <c r="J16" s="143">
        <f>VLOOKUP($A16,Adt_Mid_year!$B$2:$AB$30,17,0)</f>
        <v>2507169.3199999998</v>
      </c>
      <c r="K16" s="144">
        <f>VLOOKUP($A16,Adt_Mid_year!$B$2:$AB$30,19,0)</f>
        <v>2.2234918842237259</v>
      </c>
      <c r="L16" s="145">
        <f>VLOOKUP($A16,Adt_Mid_year!$B$2:$AB$30,26,0)</f>
        <v>8.6867978800769433E-5</v>
      </c>
      <c r="M16" s="141">
        <f>VLOOKUP($A16,Adt_Step_Final!$B$2:$AE$33,21,0)</f>
        <v>6.7999999999999996E-3</v>
      </c>
      <c r="N16" s="142">
        <f>VLOOKUP($A16,Adt_Step_Final!$B$2:$AE$33,23,0)</f>
        <v>309639512</v>
      </c>
      <c r="O16" s="143">
        <f>VLOOKUP($A16,Adt_Step_Final!$B$2:$AE$33,18,0)</f>
        <v>2105169</v>
      </c>
      <c r="P16" s="144">
        <v>2.7717983089237097</v>
      </c>
      <c r="Q16" s="145">
        <f>VLOOKUP($A16,Adt_Step_Final!$B$2:$AE$33,25,0)</f>
        <v>1.0356593767012524E-4</v>
      </c>
    </row>
    <row r="17" spans="1:17" x14ac:dyDescent="0.25">
      <c r="A17" s="151" t="s">
        <v>63</v>
      </c>
      <c r="B17" s="5" t="s">
        <v>6</v>
      </c>
      <c r="C17" s="141">
        <f>VLOOKUP($A17,Adt_Step_Final!$B$2:$AE$33,14,0)</f>
        <v>1.9323521642087674E-2</v>
      </c>
      <c r="D17" s="142">
        <v>170185335</v>
      </c>
      <c r="E17" s="143">
        <f>VLOOKUP($A17,Adt_Step_Final!$B$2:$AE$33,17,0)</f>
        <v>11954978.08</v>
      </c>
      <c r="F17" s="144">
        <f t="shared" si="0"/>
        <v>1.6973956917975472</v>
      </c>
      <c r="G17" s="145">
        <f>VLOOKUP($A17,Adt_Step_Final!$B$2:$AE$33,24,0)</f>
        <v>5.2199055319998122E-4</v>
      </c>
      <c r="H17" s="141">
        <f>VLOOKUP($A17,Adt_Mid_year!$B$2:$AB$30,14,0)</f>
        <v>1.5060275248003253E-2</v>
      </c>
      <c r="I17" s="142">
        <v>154140648</v>
      </c>
      <c r="J17" s="143">
        <f>VLOOKUP($A17,Adt_Mid_year!$B$2:$AB$30,17,0)</f>
        <v>12324706.119999999</v>
      </c>
      <c r="K17" s="144">
        <f>VLOOKUP($A17,Adt_Mid_year!$B$2:$AB$30,19,0)</f>
        <v>1.0286058169387104</v>
      </c>
      <c r="L17" s="145">
        <f>VLOOKUP($A17,Adt_Mid_year!$B$2:$AB$30,26,0)</f>
        <v>4.5199443972539319E-4</v>
      </c>
      <c r="M17" s="141">
        <f>VLOOKUP($A17,Adt_Step_Final!$B$2:$AE$33,21,0)</f>
        <v>1.9300000000000001E-2</v>
      </c>
      <c r="N17" s="142">
        <f>VLOOKUP($A17,Adt_Step_Final!$B$2:$AE$33,23,0)</f>
        <v>227016694</v>
      </c>
      <c r="O17" s="143">
        <f>VLOOKUP($A17,Adt_Step_Final!$B$2:$AE$33,18,0)</f>
        <v>12438170</v>
      </c>
      <c r="P17" s="144">
        <v>1.3314979422690911</v>
      </c>
      <c r="Q17" s="145">
        <f>VLOOKUP($A17,Adt_Step_Final!$B$2:$AE$33,25,0)</f>
        <v>4.0092571958606711E-4</v>
      </c>
    </row>
    <row r="18" spans="1:17" x14ac:dyDescent="0.25">
      <c r="A18" s="151" t="s">
        <v>64</v>
      </c>
      <c r="B18" s="5" t="s">
        <v>7</v>
      </c>
      <c r="C18" s="141">
        <f>VLOOKUP($A18,Adt_Step_Final!$B$2:$AE$33,14,0)</f>
        <v>3.6003234834385479E-2</v>
      </c>
      <c r="D18" s="142">
        <v>125514.19137838343</v>
      </c>
      <c r="E18" s="143">
        <f>VLOOKUP($A18,Adt_Step_Final!$B$2:$AE$33,17,0)</f>
        <v>25631681.670000002</v>
      </c>
      <c r="F18" s="144">
        <f t="shared" si="0"/>
        <v>1.4750611482540188</v>
      </c>
      <c r="G18" s="145">
        <f>VLOOKUP($A18,Adt_Step_Final!$B$2:$AE$33,24,0)</f>
        <v>1.3187035946902799</v>
      </c>
      <c r="H18" s="141">
        <f>VLOOKUP($A18,Adt_Mid_year!$B$2:$AB$30,14,0)</f>
        <v>3.5498808502361659E-2</v>
      </c>
      <c r="I18" s="142">
        <v>121032.03732212773</v>
      </c>
      <c r="J18" s="143">
        <f>VLOOKUP($A18,Adt_Mid_year!$B$2:$AB$30,17,0)</f>
        <v>23409567.52</v>
      </c>
      <c r="K18" s="144">
        <f>VLOOKUP($A18,Adt_Mid_year!$B$2:$AB$30,19,0)</f>
        <v>1.2764770917952732</v>
      </c>
      <c r="L18" s="145">
        <f>VLOOKUP($A18,Adt_Mid_year!$B$2:$AB$30,26,0)</f>
        <v>1.356846741709469</v>
      </c>
      <c r="M18" s="141">
        <f>VLOOKUP($A18,Adt_Step_Final!$B$2:$AE$33,21,0)</f>
        <v>3.5799999999999998E-2</v>
      </c>
      <c r="N18" s="142">
        <f>VLOOKUP($A18,Adt_Step_Final!$B$2:$AE$33,23,0)</f>
        <v>135015.01051362028</v>
      </c>
      <c r="O18" s="143">
        <f>VLOOKUP($A18,Adt_Step_Final!$B$2:$AE$33,18,0)</f>
        <v>26202953</v>
      </c>
      <c r="P18" s="144">
        <v>1.1723909778655064</v>
      </c>
      <c r="Q18" s="145">
        <f>VLOOKUP($A18,Adt_Step_Final!$B$2:$AE$33,25,0)</f>
        <v>1.2504472484781133</v>
      </c>
    </row>
    <row r="19" spans="1:17" x14ac:dyDescent="0.25">
      <c r="A19" s="151"/>
      <c r="B19" s="1" t="s">
        <v>8</v>
      </c>
      <c r="C19" s="146">
        <f>SUM(C13:C18)</f>
        <v>9.2171072110665664E-2</v>
      </c>
      <c r="D19" s="147">
        <f t="shared" ref="D19:E19" si="1">SUM(D13:D18)</f>
        <v>938487615.6943469</v>
      </c>
      <c r="E19" s="148">
        <f t="shared" si="1"/>
        <v>44629175.530000001</v>
      </c>
      <c r="F19" s="149"/>
      <c r="G19" s="149"/>
      <c r="H19" s="146">
        <f>SUM(H13:H18)</f>
        <v>8.8375449472824774E-2</v>
      </c>
      <c r="I19" s="147">
        <f t="shared" ref="I19" si="2">SUM(I13:I18)</f>
        <v>1018420639.0373222</v>
      </c>
      <c r="J19" s="148">
        <f t="shared" ref="J19" si="3">SUM(J13:J18)</f>
        <v>44736847.709999993</v>
      </c>
      <c r="K19" s="149"/>
      <c r="L19" s="149"/>
      <c r="M19" s="146">
        <f>SUM(M13:M18)</f>
        <v>9.1899999999999996E-2</v>
      </c>
      <c r="N19" s="147">
        <f t="shared" ref="N19" si="4">SUM(N13:N18)</f>
        <v>1177806781.0105135</v>
      </c>
      <c r="O19" s="148">
        <f t="shared" ref="O19" si="5">SUM(O13:O18)</f>
        <v>48474692</v>
      </c>
      <c r="P19" s="149"/>
      <c r="Q19" s="149"/>
    </row>
    <row r="20" spans="1:17" x14ac:dyDescent="0.25">
      <c r="A20" s="137"/>
      <c r="B20" s="1" t="s">
        <v>201</v>
      </c>
      <c r="C20" s="146">
        <f>C19-C15</f>
        <v>8.691822749476609E-2</v>
      </c>
      <c r="D20" s="147">
        <f t="shared" ref="D20:N20" si="6">D19-D15</f>
        <v>938477071.6943469</v>
      </c>
      <c r="E20" s="148">
        <f t="shared" si="6"/>
        <v>44588669.469999999</v>
      </c>
      <c r="F20" s="139"/>
      <c r="G20" s="139"/>
      <c r="H20" s="140">
        <f t="shared" si="6"/>
        <v>8.5987640528918649E-2</v>
      </c>
      <c r="I20" s="138">
        <f t="shared" si="6"/>
        <v>1018409575.0373222</v>
      </c>
      <c r="J20" s="139">
        <f t="shared" si="6"/>
        <v>44694372.049999997</v>
      </c>
      <c r="K20" s="139"/>
      <c r="L20" s="139"/>
      <c r="M20" s="146">
        <f t="shared" si="6"/>
        <v>9.1600000000000001E-2</v>
      </c>
      <c r="N20" s="147">
        <f t="shared" si="6"/>
        <v>1177719692.0105135</v>
      </c>
      <c r="O20" s="148">
        <f>O19-O15</f>
        <v>48097964</v>
      </c>
      <c r="P20" s="137"/>
      <c r="Q20" s="137"/>
    </row>
    <row r="25" spans="1:17" x14ac:dyDescent="0.25">
      <c r="B25" s="180" t="s">
        <v>1</v>
      </c>
      <c r="C25" s="183" t="s">
        <v>161</v>
      </c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</row>
    <row r="26" spans="1:17" x14ac:dyDescent="0.25">
      <c r="B26" s="181"/>
      <c r="C26" s="184" t="s">
        <v>13</v>
      </c>
      <c r="D26" s="184"/>
      <c r="E26" s="184"/>
      <c r="F26" s="184"/>
      <c r="G26" s="184"/>
      <c r="H26" s="185" t="s">
        <v>17</v>
      </c>
      <c r="I26" s="185"/>
      <c r="J26" s="185"/>
      <c r="K26" s="185"/>
      <c r="L26" s="185"/>
      <c r="M26" s="186" t="s">
        <v>14</v>
      </c>
      <c r="N26" s="186"/>
      <c r="O26" s="186"/>
      <c r="P26" s="186"/>
      <c r="Q26" s="186"/>
    </row>
    <row r="27" spans="1:17" x14ac:dyDescent="0.25">
      <c r="B27" s="182"/>
      <c r="C27" s="2" t="s">
        <v>9</v>
      </c>
      <c r="D27" s="2" t="s">
        <v>15</v>
      </c>
      <c r="E27" s="2" t="s">
        <v>10</v>
      </c>
      <c r="F27" s="2" t="s">
        <v>11</v>
      </c>
      <c r="G27" s="2" t="s">
        <v>16</v>
      </c>
      <c r="H27" s="3" t="s">
        <v>9</v>
      </c>
      <c r="I27" s="3" t="s">
        <v>15</v>
      </c>
      <c r="J27" s="3" t="s">
        <v>10</v>
      </c>
      <c r="K27" s="3" t="s">
        <v>11</v>
      </c>
      <c r="L27" s="3" t="s">
        <v>16</v>
      </c>
      <c r="M27" s="4" t="s">
        <v>9</v>
      </c>
      <c r="N27" s="4" t="s">
        <v>15</v>
      </c>
      <c r="O27" s="4" t="s">
        <v>10</v>
      </c>
      <c r="P27" s="4" t="s">
        <v>11</v>
      </c>
      <c r="Q27" s="4" t="s">
        <v>16</v>
      </c>
    </row>
    <row r="28" spans="1:17" x14ac:dyDescent="0.25">
      <c r="A28" s="151" t="s">
        <v>163</v>
      </c>
      <c r="B28" s="5" t="s">
        <v>2</v>
      </c>
      <c r="C28" s="141">
        <f>VLOOKUP($A28,adt_Step_Final_norm!$B$2:$AE$32,14,0)</f>
        <v>6.384004428178603E-4</v>
      </c>
      <c r="D28" s="142">
        <v>438506874.50296855</v>
      </c>
      <c r="E28" s="143">
        <f>VLOOKUP($A28,adt_Step_Final_norm!$B$2:$AE$32,17,0)</f>
        <v>3152526.7300000004</v>
      </c>
      <c r="F28" s="144">
        <f>(C28*$G$1*$G$6)/E28</f>
        <v>0.21265715712837721</v>
      </c>
      <c r="G28" s="145">
        <f>VLOOKUP($A28,adt_Step_Final_norm!$B$2:$AE$32,24,0)</f>
        <v>6.6929144330354425E-6</v>
      </c>
      <c r="H28" s="141" t="e">
        <f>VLOOKUP($A28,Adt_Mid_year!$B$2:$AB$30,14,0)</f>
        <v>#N/A</v>
      </c>
      <c r="I28" s="142">
        <v>429499860</v>
      </c>
      <c r="J28" s="143" t="e">
        <f>VLOOKUP($A28,Adt_Mid_year!$B$2:$AB$30,17,0)</f>
        <v>#N/A</v>
      </c>
      <c r="K28" s="144" t="e">
        <f>VLOOKUP($A28,Adt_Mid_year!$B$2:$AB$30,19,0)</f>
        <v>#N/A</v>
      </c>
      <c r="L28" s="145" t="e">
        <f>VLOOKUP($A28,Adt_Mid_year!$B$2:$AB$30,26,0)</f>
        <v>#N/A</v>
      </c>
      <c r="M28" s="141">
        <f>VLOOKUP($A28,adt_Step_Final_norm!$B$2:$AE$32,21,0)</f>
        <v>1.9099999999999999E-2</v>
      </c>
      <c r="N28" s="142">
        <f>VLOOKUP($A28,adt_Step_Final_norm!$B$2:$AE$32,23,0)</f>
        <v>444030219</v>
      </c>
      <c r="O28" s="143">
        <f>VLOOKUP($A28,adt_Step_Final_norm!$B$2:$AE$32,18,0)</f>
        <v>3363922</v>
      </c>
      <c r="P28" s="144">
        <f>(M28*$Q$1*$Q$6)/O28</f>
        <v>4.8722226788881624</v>
      </c>
      <c r="Q28" s="145">
        <f>VLOOKUP($A28,adt_Step_Final_norm!$B$2:$AE$32,25,0)</f>
        <v>2.0285477867442169E-4</v>
      </c>
    </row>
    <row r="29" spans="1:17" x14ac:dyDescent="0.25">
      <c r="A29" s="151" t="s">
        <v>166</v>
      </c>
      <c r="B29" s="5" t="s">
        <v>3</v>
      </c>
      <c r="C29" s="141">
        <f>VLOOKUP($A29,adt_Step_Final_norm!$B$2:$AE$32,14,0)</f>
        <v>1.6384562340271183E-4</v>
      </c>
      <c r="D29" s="142">
        <v>59724323</v>
      </c>
      <c r="E29" s="143">
        <f>VLOOKUP($A29,adt_Step_Final_norm!$B$2:$AE$32,17,0)</f>
        <v>1807478.9900000002</v>
      </c>
      <c r="F29" s="144">
        <f t="shared" ref="F29:F33" si="7">(C29*$G$1*$G$6)/E29</f>
        <v>9.5193476815891034E-2</v>
      </c>
      <c r="G29" s="145">
        <f>VLOOKUP($A29,adt_Step_Final_norm!$B$2:$AE$32,24,0)</f>
        <v>1.2611946184314398E-5</v>
      </c>
      <c r="H29" s="141" t="e">
        <f>VLOOKUP($A29,Adt_Mid_year!$B$2:$AB$30,14,0)</f>
        <v>#N/A</v>
      </c>
      <c r="I29" s="142">
        <v>81965283</v>
      </c>
      <c r="J29" s="143" t="e">
        <f>VLOOKUP($A29,Adt_Mid_year!$B$2:$AB$30,17,0)</f>
        <v>#N/A</v>
      </c>
      <c r="K29" s="144" t="e">
        <f>VLOOKUP($A29,Adt_Mid_year!$B$2:$AB$30,19,0)</f>
        <v>#N/A</v>
      </c>
      <c r="L29" s="145" t="e">
        <f>VLOOKUP($A29,Adt_Mid_year!$B$2:$AB$30,26,0)</f>
        <v>#N/A</v>
      </c>
      <c r="M29" s="141">
        <f>VLOOKUP($A29,adt_Step_Final_norm!$B$2:$AE$32,21,0)</f>
        <v>1.06E-2</v>
      </c>
      <c r="N29" s="142">
        <f>VLOOKUP($A29,adt_Step_Final_norm!$B$2:$AE$32,23,0)</f>
        <v>196898252</v>
      </c>
      <c r="O29" s="143">
        <f>VLOOKUP($A29,adt_Step_Final_norm!$B$2:$AE$32,18,0)</f>
        <v>3987750</v>
      </c>
      <c r="P29" s="144">
        <f t="shared" ref="P29:P33" si="8">(M29*$Q$1*$Q$6)/O29</f>
        <v>2.2809597431289705</v>
      </c>
      <c r="Q29" s="145">
        <f>VLOOKUP($A29,adt_Step_Final_norm!$B$2:$AE$32,25,0)</f>
        <v>2.5387995216940776E-4</v>
      </c>
    </row>
    <row r="30" spans="1:17" x14ac:dyDescent="0.25">
      <c r="A30" s="151" t="s">
        <v>168</v>
      </c>
      <c r="B30" s="5" t="s">
        <v>4</v>
      </c>
      <c r="C30" s="141">
        <f>VLOOKUP($A30,adt_Step_Final_norm!$B$2:$AE$32,14,0)</f>
        <v>-2.8146985393546688E-2</v>
      </c>
      <c r="D30" s="142">
        <v>10544</v>
      </c>
      <c r="E30" s="143">
        <f>VLOOKUP($A30,adt_Step_Final_norm!$B$2:$AE$32,17,0)</f>
        <v>40506.06</v>
      </c>
      <c r="F30" s="144">
        <f t="shared" si="7"/>
        <v>-729.72208084497299</v>
      </c>
      <c r="G30" s="145">
        <f>VLOOKUP($A30,adt_Step_Final_norm!$B$2:$AE$32,24,0)</f>
        <v>-12.272272495108504</v>
      </c>
      <c r="H30" s="141" t="e">
        <f>VLOOKUP($A30,Adt_Mid_year!$B$2:$AB$30,14,0)</f>
        <v>#N/A</v>
      </c>
      <c r="I30" s="142">
        <v>11064</v>
      </c>
      <c r="J30" s="143" t="e">
        <f>VLOOKUP($A30,Adt_Mid_year!$B$2:$AB$30,17,0)</f>
        <v>#N/A</v>
      </c>
      <c r="K30" s="144" t="e">
        <f>VLOOKUP($A30,Adt_Mid_year!$B$2:$AB$30,19,0)</f>
        <v>#N/A</v>
      </c>
      <c r="L30" s="145" t="e">
        <f>VLOOKUP($A30,Adt_Mid_year!$B$2:$AB$30,26,0)</f>
        <v>#N/A</v>
      </c>
      <c r="M30" s="141">
        <f>VLOOKUP($A30,adt_Step_Final_norm!$B$2:$AE$32,21,0)</f>
        <v>2.9999999999999997E-4</v>
      </c>
      <c r="N30" s="142">
        <f>VLOOKUP($A30,adt_Step_Final_norm!$B$2:$AE$32,23,0)</f>
        <v>87089</v>
      </c>
      <c r="O30" s="143">
        <f>VLOOKUP($A30,adt_Step_Final_norm!$B$2:$AE$32,18,0)</f>
        <v>376728</v>
      </c>
      <c r="P30" s="144">
        <f t="shared" si="8"/>
        <v>0.6833340056313002</v>
      </c>
      <c r="Q30" s="145">
        <f>VLOOKUP($A30,adt_Step_Final_norm!$B$2:$AE$32,25,0)</f>
        <v>1.624509869214252E-2</v>
      </c>
    </row>
    <row r="31" spans="1:17" x14ac:dyDescent="0.25">
      <c r="A31" s="151" t="s">
        <v>170</v>
      </c>
      <c r="B31" s="5" t="s">
        <v>5</v>
      </c>
      <c r="C31" s="141">
        <f>VLOOKUP($A31,adt_Step_Final_norm!$B$2:$AE$32,14,0)</f>
        <v>5.6187680514901972E-3</v>
      </c>
      <c r="D31" s="142">
        <v>269935025</v>
      </c>
      <c r="E31" s="143">
        <f>VLOOKUP($A31,adt_Step_Final_norm!$B$2:$AE$32,17,0)</f>
        <v>2042004</v>
      </c>
      <c r="F31" s="144">
        <f t="shared" si="7"/>
        <v>2.8895493605631311</v>
      </c>
      <c r="G31" s="145">
        <f>VLOOKUP($A31,adt_Step_Final_norm!$B$2:$AE$32,24,0)</f>
        <v>9.5693042797189871E-5</v>
      </c>
      <c r="H31" s="141" t="e">
        <f>VLOOKUP($A31,Adt_Mid_year!$B$2:$AB$30,14,0)</f>
        <v>#N/A</v>
      </c>
      <c r="I31" s="142">
        <v>352682752</v>
      </c>
      <c r="J31" s="143" t="e">
        <f>VLOOKUP($A31,Adt_Mid_year!$B$2:$AB$30,17,0)</f>
        <v>#N/A</v>
      </c>
      <c r="K31" s="144" t="e">
        <f>VLOOKUP($A31,Adt_Mid_year!$B$2:$AB$30,19,0)</f>
        <v>#N/A</v>
      </c>
      <c r="L31" s="145" t="e">
        <f>VLOOKUP($A31,Adt_Mid_year!$B$2:$AB$30,26,0)</f>
        <v>#N/A</v>
      </c>
      <c r="M31" s="141">
        <f>VLOOKUP($A31,adt_Step_Final_norm!$B$2:$AE$32,21,0)</f>
        <v>6.7999999999999996E-3</v>
      </c>
      <c r="N31" s="142">
        <f>VLOOKUP($A31,adt_Step_Final_norm!$B$2:$AE$32,23,0)</f>
        <v>309639512</v>
      </c>
      <c r="O31" s="143">
        <f>VLOOKUP($A31,adt_Step_Final_norm!$B$2:$AE$32,18,0)</f>
        <v>2105169</v>
      </c>
      <c r="P31" s="144">
        <f t="shared" si="8"/>
        <v>2.7717983089237102</v>
      </c>
      <c r="Q31" s="145">
        <f>VLOOKUP($A31,adt_Step_Final_norm!$B$2:$AE$32,25,0)</f>
        <v>1.0356593767012524E-4</v>
      </c>
    </row>
    <row r="32" spans="1:17" x14ac:dyDescent="0.25">
      <c r="A32" s="151" t="s">
        <v>172</v>
      </c>
      <c r="B32" s="5" t="s">
        <v>6</v>
      </c>
      <c r="C32" s="141">
        <f>VLOOKUP($A32,adt_Step_Final_norm!$B$2:$AE$32,14,0)</f>
        <v>4.1981856048529324E-4</v>
      </c>
      <c r="D32" s="142">
        <v>170185335</v>
      </c>
      <c r="E32" s="143">
        <f>VLOOKUP($A32,adt_Step_Final_norm!$B$2:$AE$32,17,0)</f>
        <v>11954978.08</v>
      </c>
      <c r="F32" s="144">
        <f t="shared" si="7"/>
        <v>3.6877243656886403E-2</v>
      </c>
      <c r="G32" s="145">
        <f>VLOOKUP($A32,adt_Step_Final_norm!$B$2:$AE$32,24,0)</f>
        <v>1.1340651393172368E-5</v>
      </c>
      <c r="H32" s="141" t="e">
        <f>VLOOKUP($A32,Adt_Mid_year!$B$2:$AB$30,14,0)</f>
        <v>#N/A</v>
      </c>
      <c r="I32" s="142">
        <v>154140648</v>
      </c>
      <c r="J32" s="143" t="e">
        <f>VLOOKUP($A32,Adt_Mid_year!$B$2:$AB$30,17,0)</f>
        <v>#N/A</v>
      </c>
      <c r="K32" s="144" t="e">
        <f>VLOOKUP($A32,Adt_Mid_year!$B$2:$AB$30,19,0)</f>
        <v>#N/A</v>
      </c>
      <c r="L32" s="145" t="e">
        <f>VLOOKUP($A32,Adt_Mid_year!$B$2:$AB$30,26,0)</f>
        <v>#N/A</v>
      </c>
      <c r="M32" s="141">
        <f>VLOOKUP($A32,adt_Step_Final_norm!$B$2:$AE$32,21,0)</f>
        <v>1.9300000000000001E-2</v>
      </c>
      <c r="N32" s="142">
        <f>VLOOKUP($A32,adt_Step_Final_norm!$B$2:$AE$32,23,0)</f>
        <v>227016694</v>
      </c>
      <c r="O32" s="143">
        <f>VLOOKUP($A32,adt_Step_Final_norm!$B$2:$AE$32,18,0)</f>
        <v>12438170</v>
      </c>
      <c r="P32" s="144">
        <f t="shared" si="8"/>
        <v>1.3314979422690911</v>
      </c>
      <c r="Q32" s="145">
        <f>VLOOKUP($A32,adt_Step_Final_norm!$B$2:$AE$32,25,0)</f>
        <v>4.0092571958606711E-4</v>
      </c>
    </row>
    <row r="33" spans="1:17" x14ac:dyDescent="0.25">
      <c r="A33" s="151" t="s">
        <v>64</v>
      </c>
      <c r="B33" s="5" t="s">
        <v>7</v>
      </c>
      <c r="C33" s="141">
        <f>VLOOKUP($A33,adt_Step_Final_norm!$B$2:$AE$32,14,0)</f>
        <v>1.1653563370537861E-3</v>
      </c>
      <c r="D33" s="142">
        <v>125514.19137838343</v>
      </c>
      <c r="E33" s="143">
        <f>VLOOKUP($A33,adt_Step_Final_norm!$B$2:$AE$32,17,0)</f>
        <v>25631681.670000002</v>
      </c>
      <c r="F33" s="144">
        <f t="shared" si="7"/>
        <v>4.7744928047907594E-2</v>
      </c>
      <c r="G33" s="145">
        <f>VLOOKUP($A33,adt_Step_Final_norm!$B$2:$AE$32,24,0)</f>
        <v>4.2683930981118896E-2</v>
      </c>
      <c r="H33" s="141">
        <f>VLOOKUP($A33,Adt_Mid_year!$B$2:$AB$30,14,0)</f>
        <v>3.5498808502361659E-2</v>
      </c>
      <c r="I33" s="142">
        <v>121032.03732212773</v>
      </c>
      <c r="J33" s="143">
        <f>VLOOKUP($A33,Adt_Mid_year!$B$2:$AB$30,17,0)</f>
        <v>23409567.52</v>
      </c>
      <c r="K33" s="144">
        <f>VLOOKUP($A33,Adt_Mid_year!$B$2:$AB$30,19,0)</f>
        <v>1.2764770917952732</v>
      </c>
      <c r="L33" s="145">
        <f>VLOOKUP($A33,Adt_Mid_year!$B$2:$AB$30,26,0)</f>
        <v>1.356846741709469</v>
      </c>
      <c r="M33" s="141">
        <f>VLOOKUP($A33,adt_Step_Final_norm!$B$2:$AE$32,21,0)</f>
        <v>3.5799999999999998E-2</v>
      </c>
      <c r="N33" s="142">
        <f>VLOOKUP($A33,adt_Step_Final_norm!$B$2:$AE$32,23,0)</f>
        <v>135015.01051362028</v>
      </c>
      <c r="O33" s="143">
        <f>VLOOKUP($A33,adt_Step_Final_norm!$B$2:$AE$32,18,0)</f>
        <v>26202953</v>
      </c>
      <c r="P33" s="144">
        <f t="shared" si="8"/>
        <v>1.1723909778655064</v>
      </c>
      <c r="Q33" s="145">
        <f>VLOOKUP($A33,adt_Step_Final_norm!$B$2:$AE$32,25,0)</f>
        <v>1.2504472484781133</v>
      </c>
    </row>
    <row r="34" spans="1:17" x14ac:dyDescent="0.25">
      <c r="B34" s="1" t="s">
        <v>8</v>
      </c>
      <c r="C34" s="146">
        <f>SUM(C28:C33)-C30</f>
        <v>8.0061890152498504E-3</v>
      </c>
      <c r="D34" s="147">
        <f t="shared" ref="D34:E34" si="9">SUM(D28:D33)</f>
        <v>938487615.6943469</v>
      </c>
      <c r="E34" s="148">
        <f t="shared" si="9"/>
        <v>44629175.530000001</v>
      </c>
      <c r="F34" s="149"/>
      <c r="G34" s="149"/>
      <c r="H34" s="146" t="e">
        <f>SUM(H28:H33)</f>
        <v>#N/A</v>
      </c>
      <c r="I34" s="147">
        <f t="shared" ref="I34:J34" si="10">SUM(I28:I33)</f>
        <v>1018420639.0373222</v>
      </c>
      <c r="J34" s="148" t="e">
        <f t="shared" si="10"/>
        <v>#N/A</v>
      </c>
      <c r="K34" s="149"/>
      <c r="L34" s="149"/>
      <c r="M34" s="146">
        <f>SUM(M28:M33)</f>
        <v>9.1899999999999996E-2</v>
      </c>
      <c r="N34" s="147">
        <f t="shared" ref="N34:O34" si="11">SUM(N28:N33)</f>
        <v>1177806781.0105135</v>
      </c>
      <c r="O34" s="148">
        <f t="shared" si="11"/>
        <v>48474692</v>
      </c>
      <c r="P34" s="149"/>
      <c r="Q34" s="149"/>
    </row>
    <row r="35" spans="1:17" x14ac:dyDescent="0.25">
      <c r="B35" s="1" t="s">
        <v>201</v>
      </c>
      <c r="C35" s="146">
        <f t="shared" ref="C35:E35" si="12">C34-C30</f>
        <v>3.6153174408796535E-2</v>
      </c>
      <c r="D35" s="147">
        <f t="shared" si="12"/>
        <v>938477071.6943469</v>
      </c>
      <c r="E35" s="148">
        <f t="shared" si="12"/>
        <v>44588669.469999999</v>
      </c>
      <c r="F35" s="139"/>
      <c r="G35" s="139"/>
      <c r="H35" s="140" t="e">
        <f t="shared" ref="H35:J35" si="13">H34-H30</f>
        <v>#N/A</v>
      </c>
      <c r="I35" s="138">
        <f t="shared" si="13"/>
        <v>1018409575.0373222</v>
      </c>
      <c r="J35" s="139" t="e">
        <f t="shared" si="13"/>
        <v>#N/A</v>
      </c>
      <c r="K35" s="139"/>
      <c r="L35" s="139"/>
      <c r="M35" s="146">
        <f t="shared" ref="M35:N35" si="14">M34-M30</f>
        <v>9.1600000000000001E-2</v>
      </c>
      <c r="N35" s="147">
        <f t="shared" si="14"/>
        <v>1177719692.0105135</v>
      </c>
      <c r="O35" s="148">
        <f>O34-O30</f>
        <v>48097964</v>
      </c>
      <c r="P35" s="137"/>
      <c r="Q35" s="137"/>
    </row>
    <row r="36" spans="1:17" x14ac:dyDescent="0.25">
      <c r="B36" s="137"/>
      <c r="C36" s="140"/>
      <c r="D36" s="138"/>
      <c r="E36" s="139"/>
      <c r="F36" s="139"/>
      <c r="G36" s="139"/>
      <c r="H36" s="140"/>
      <c r="I36" s="138"/>
      <c r="J36" s="139"/>
      <c r="K36" s="139"/>
      <c r="L36" s="139"/>
      <c r="M36" s="140"/>
      <c r="N36" s="138"/>
      <c r="O36" s="139"/>
      <c r="P36" s="137"/>
      <c r="Q36" s="137"/>
    </row>
    <row r="37" spans="1:17" x14ac:dyDescent="0.25">
      <c r="B37" s="137"/>
      <c r="C37" s="140"/>
      <c r="D37" s="138"/>
      <c r="E37" s="139"/>
      <c r="F37" s="139"/>
      <c r="G37" s="139"/>
      <c r="H37" s="140"/>
      <c r="I37" s="138"/>
      <c r="J37" s="139"/>
      <c r="K37" s="139"/>
      <c r="L37" s="139"/>
      <c r="M37" s="140"/>
      <c r="N37" s="138"/>
      <c r="O37" s="139"/>
      <c r="P37" s="137"/>
      <c r="Q37" s="137"/>
    </row>
    <row r="38" spans="1:17" x14ac:dyDescent="0.25">
      <c r="B38" s="137"/>
      <c r="C38" s="140"/>
      <c r="D38" s="138"/>
      <c r="E38" s="139"/>
      <c r="F38" s="139"/>
      <c r="G38" s="139"/>
      <c r="H38" s="140"/>
      <c r="I38" s="138"/>
      <c r="J38" s="139"/>
      <c r="K38" s="139"/>
      <c r="L38" s="139"/>
      <c r="M38" s="140"/>
      <c r="N38" s="138"/>
      <c r="O38" s="139"/>
      <c r="P38" s="137"/>
      <c r="Q38" s="137"/>
    </row>
    <row r="39" spans="1:17" x14ac:dyDescent="0.25">
      <c r="B39" s="137"/>
      <c r="C39" s="140"/>
      <c r="D39" s="138"/>
      <c r="E39" s="139"/>
      <c r="F39" s="139"/>
      <c r="G39" s="139"/>
      <c r="H39" s="140"/>
      <c r="I39" s="138"/>
      <c r="J39" s="139"/>
      <c r="K39" s="139"/>
      <c r="L39" s="139"/>
      <c r="M39" s="140"/>
      <c r="N39" s="138"/>
      <c r="O39" s="139"/>
      <c r="P39" s="137"/>
      <c r="Q39" s="137"/>
    </row>
    <row r="40" spans="1:17" x14ac:dyDescent="0.25">
      <c r="B40" s="137"/>
      <c r="C40" s="140"/>
      <c r="D40" s="138"/>
      <c r="E40" s="139"/>
      <c r="F40" s="139"/>
      <c r="G40" s="139"/>
      <c r="H40" s="140"/>
      <c r="I40" s="138"/>
      <c r="J40" s="139"/>
      <c r="K40" s="139"/>
      <c r="L40" s="139"/>
      <c r="M40" s="140"/>
      <c r="N40" s="138"/>
      <c r="O40" s="139"/>
      <c r="P40" s="137"/>
      <c r="Q40" s="137"/>
    </row>
    <row r="41" spans="1:17" x14ac:dyDescent="0.25">
      <c r="B41" s="137"/>
      <c r="C41" s="140"/>
      <c r="D41" s="138"/>
      <c r="E41" s="139"/>
      <c r="F41" s="139"/>
      <c r="G41" s="139"/>
      <c r="H41" s="140"/>
      <c r="I41" s="138"/>
      <c r="J41" s="139"/>
      <c r="K41" s="139"/>
      <c r="L41" s="139"/>
      <c r="M41" s="140"/>
      <c r="N41" s="138"/>
      <c r="O41" s="139"/>
      <c r="P41" s="137"/>
      <c r="Q41" s="137"/>
    </row>
    <row r="42" spans="1:17" x14ac:dyDescent="0.25">
      <c r="B42" s="137"/>
      <c r="C42" s="140"/>
      <c r="D42" s="138"/>
      <c r="E42" s="139"/>
      <c r="F42" s="139"/>
      <c r="G42" s="139"/>
      <c r="H42" s="140"/>
      <c r="I42" s="138"/>
      <c r="J42" s="139"/>
      <c r="K42" s="139"/>
      <c r="L42" s="139"/>
      <c r="M42" s="140"/>
      <c r="N42" s="138"/>
      <c r="O42" s="139"/>
      <c r="P42" s="137"/>
      <c r="Q42" s="137"/>
    </row>
    <row r="43" spans="1:17" x14ac:dyDescent="0.25">
      <c r="B43" s="137"/>
      <c r="C43" s="140"/>
      <c r="D43" s="138"/>
      <c r="E43" s="139"/>
      <c r="F43" s="139"/>
      <c r="G43" s="139"/>
      <c r="H43" s="140"/>
      <c r="I43" s="138"/>
      <c r="J43" s="139"/>
      <c r="K43" s="139"/>
      <c r="L43" s="139"/>
      <c r="M43" s="140"/>
      <c r="N43" s="138"/>
      <c r="O43" s="139"/>
      <c r="P43" s="137"/>
      <c r="Q43" s="137"/>
    </row>
    <row r="44" spans="1:17" x14ac:dyDescent="0.25">
      <c r="B44" s="137"/>
      <c r="C44" s="140"/>
      <c r="D44" s="138"/>
      <c r="E44" s="139"/>
      <c r="F44" s="139"/>
      <c r="G44" s="139"/>
      <c r="H44" s="140"/>
      <c r="I44" s="138"/>
      <c r="J44" s="139"/>
      <c r="K44" s="139"/>
      <c r="L44" s="139"/>
      <c r="M44" s="140"/>
      <c r="N44" s="138"/>
      <c r="O44" s="139"/>
      <c r="P44" s="137"/>
      <c r="Q44" s="137"/>
    </row>
    <row r="45" spans="1:17" x14ac:dyDescent="0.25">
      <c r="B45" s="137"/>
      <c r="C45" s="140"/>
      <c r="D45" s="138"/>
      <c r="E45" s="139"/>
      <c r="F45" s="139"/>
      <c r="G45" s="139"/>
      <c r="H45" s="140"/>
      <c r="I45" s="138"/>
      <c r="J45" s="139"/>
      <c r="K45" s="139"/>
      <c r="L45" s="139"/>
      <c r="M45" s="140"/>
      <c r="N45" s="138"/>
      <c r="O45" s="139"/>
      <c r="P45" s="137"/>
      <c r="Q45" s="137"/>
    </row>
    <row r="46" spans="1:17" x14ac:dyDescent="0.25">
      <c r="B46" s="137"/>
      <c r="C46" s="140"/>
      <c r="D46" s="138"/>
      <c r="E46" s="139"/>
      <c r="F46" s="139"/>
      <c r="G46" s="139"/>
      <c r="H46" s="140"/>
      <c r="I46" s="138"/>
      <c r="J46" s="139"/>
      <c r="K46" s="139"/>
      <c r="L46" s="139"/>
      <c r="M46" s="140"/>
      <c r="N46" s="138"/>
      <c r="O46" s="139"/>
      <c r="P46" s="137"/>
      <c r="Q46" s="137"/>
    </row>
    <row r="47" spans="1:17" x14ac:dyDescent="0.25">
      <c r="B47" s="137"/>
      <c r="C47" s="140"/>
      <c r="D47" s="138"/>
      <c r="E47" s="139"/>
      <c r="F47" s="139"/>
      <c r="G47" s="139"/>
      <c r="H47" s="140"/>
      <c r="I47" s="138"/>
      <c r="J47" s="139"/>
      <c r="K47" s="139"/>
      <c r="L47" s="139"/>
      <c r="M47" s="140"/>
      <c r="N47" s="138"/>
      <c r="O47" s="139"/>
      <c r="P47" s="137"/>
      <c r="Q47" s="137"/>
    </row>
    <row r="48" spans="1:17" x14ac:dyDescent="0.25">
      <c r="B48" s="137"/>
      <c r="C48" s="140"/>
      <c r="D48" s="138"/>
      <c r="E48" s="139"/>
      <c r="F48" s="139"/>
      <c r="G48" s="139"/>
      <c r="H48" s="140"/>
      <c r="I48" s="138"/>
      <c r="J48" s="139"/>
      <c r="K48" s="139"/>
      <c r="L48" s="139"/>
      <c r="M48" s="140"/>
      <c r="N48" s="138"/>
      <c r="O48" s="139"/>
      <c r="P48" s="137"/>
      <c r="Q48" s="137"/>
    </row>
    <row r="49" spans="2:17" x14ac:dyDescent="0.25">
      <c r="B49" s="137"/>
      <c r="C49" s="140"/>
      <c r="D49" s="138"/>
      <c r="E49" s="139"/>
      <c r="F49" s="139"/>
      <c r="G49" s="139"/>
      <c r="H49" s="140"/>
      <c r="I49" s="138"/>
      <c r="J49" s="139"/>
      <c r="K49" s="139"/>
      <c r="L49" s="139"/>
      <c r="M49" s="140"/>
      <c r="N49" s="138"/>
      <c r="O49" s="139"/>
      <c r="P49" s="137"/>
      <c r="Q49" s="137"/>
    </row>
  </sheetData>
  <mergeCells count="10">
    <mergeCell ref="H11:L11"/>
    <mergeCell ref="C11:G11"/>
    <mergeCell ref="C10:Q10"/>
    <mergeCell ref="B10:B12"/>
    <mergeCell ref="M11:Q11"/>
    <mergeCell ref="B25:B27"/>
    <mergeCell ref="C25:Q25"/>
    <mergeCell ref="C26:G26"/>
    <mergeCell ref="H26:L26"/>
    <mergeCell ref="M26:Q26"/>
  </mergeCell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1E5-4A1D-4C88-BCA4-2721740B2589}">
  <sheetPr>
    <tabColor theme="7" tint="0.79998168889431442"/>
  </sheetPr>
  <dimension ref="A1:AH33"/>
  <sheetViews>
    <sheetView showGridLines="0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RowHeight="14.25" x14ac:dyDescent="0.2"/>
  <cols>
    <col min="1" max="1" width="35.7109375" style="153" bestFit="1" customWidth="1"/>
    <col min="2" max="2" width="16.28515625" style="153" customWidth="1"/>
    <col min="3" max="3" width="20.28515625" style="153" customWidth="1"/>
    <col min="4" max="4" width="21.5703125" style="153" customWidth="1"/>
    <col min="5" max="5" width="17.140625" style="153" hidden="1" customWidth="1"/>
    <col min="6" max="6" width="21.42578125" style="153" hidden="1" customWidth="1"/>
    <col min="7" max="7" width="22.42578125" style="153" hidden="1" customWidth="1"/>
    <col min="8" max="8" width="12.42578125" style="153" hidden="1" customWidth="1"/>
    <col min="9" max="9" width="16.7109375" style="153" hidden="1" customWidth="1"/>
    <col min="10" max="10" width="17.7109375" style="153" hidden="1" customWidth="1"/>
    <col min="11" max="11" width="17.140625" style="153" bestFit="1" customWidth="1"/>
    <col min="12" max="12" width="17.7109375" style="153" bestFit="1" customWidth="1"/>
    <col min="13" max="14" width="15" style="153" bestFit="1" customWidth="1"/>
    <col min="15" max="15" width="14.5703125" style="153" bestFit="1" customWidth="1"/>
    <col min="16" max="16" width="8.28515625" style="153" bestFit="1" customWidth="1"/>
    <col min="17" max="17" width="20.140625" style="153" bestFit="1" customWidth="1"/>
    <col min="18" max="19" width="21.42578125" style="153" bestFit="1" customWidth="1"/>
    <col min="20" max="20" width="20.5703125" style="153" bestFit="1" customWidth="1"/>
    <col min="21" max="21" width="21" style="153" bestFit="1" customWidth="1"/>
    <col min="22" max="22" width="14.28515625" style="153" bestFit="1" customWidth="1"/>
    <col min="23" max="23" width="20.5703125" style="153" bestFit="1" customWidth="1"/>
    <col min="24" max="24" width="19.28515625" style="153" bestFit="1" customWidth="1"/>
    <col min="25" max="26" width="19.140625" style="153" bestFit="1" customWidth="1"/>
    <col min="27" max="27" width="18.7109375" style="153" bestFit="1" customWidth="1"/>
    <col min="28" max="28" width="34.140625" style="153" bestFit="1" customWidth="1"/>
    <col min="29" max="29" width="17.85546875" style="153" bestFit="1" customWidth="1"/>
    <col min="30" max="30" width="20" style="153" bestFit="1" customWidth="1"/>
    <col min="31" max="31" width="17.85546875" style="153" bestFit="1" customWidth="1"/>
    <col min="32" max="32" width="20" style="153" bestFit="1" customWidth="1"/>
    <col min="33" max="33" width="17.140625" style="153" bestFit="1" customWidth="1"/>
    <col min="34" max="16384" width="9.140625" style="153"/>
  </cols>
  <sheetData>
    <row r="1" spans="1:34" x14ac:dyDescent="0.2">
      <c r="A1" s="153" t="s">
        <v>133</v>
      </c>
      <c r="B1" s="154" t="s">
        <v>134</v>
      </c>
      <c r="C1" s="154" t="s">
        <v>81</v>
      </c>
      <c r="D1" s="154" t="s">
        <v>82</v>
      </c>
      <c r="E1" s="154" t="s">
        <v>135</v>
      </c>
      <c r="F1" s="154" t="s">
        <v>136</v>
      </c>
      <c r="G1" s="154" t="s">
        <v>137</v>
      </c>
      <c r="H1" s="154" t="s">
        <v>138</v>
      </c>
      <c r="I1" s="154" t="s">
        <v>130</v>
      </c>
      <c r="J1" s="154" t="s">
        <v>131</v>
      </c>
      <c r="K1" s="154" t="s">
        <v>139</v>
      </c>
      <c r="L1" s="154" t="s">
        <v>140</v>
      </c>
      <c r="M1" s="154" t="s">
        <v>67</v>
      </c>
      <c r="N1" s="154" t="s">
        <v>66</v>
      </c>
      <c r="O1" s="154" t="s">
        <v>68</v>
      </c>
      <c r="P1" s="154" t="s">
        <v>85</v>
      </c>
      <c r="Q1" s="154" t="s">
        <v>132</v>
      </c>
      <c r="R1" s="154" t="s">
        <v>64</v>
      </c>
      <c r="S1" s="154" t="s">
        <v>71</v>
      </c>
      <c r="T1" s="154" t="s">
        <v>69</v>
      </c>
      <c r="U1" s="154" t="s">
        <v>129</v>
      </c>
      <c r="V1" s="154" t="s">
        <v>77</v>
      </c>
      <c r="W1" s="154" t="s">
        <v>79</v>
      </c>
      <c r="X1" s="154" t="s">
        <v>141</v>
      </c>
      <c r="Y1" s="154" t="s">
        <v>142</v>
      </c>
      <c r="Z1" s="154" t="s">
        <v>143</v>
      </c>
      <c r="AA1" s="154" t="s">
        <v>144</v>
      </c>
      <c r="AB1" s="154" t="s">
        <v>53</v>
      </c>
      <c r="AC1" s="154" t="s">
        <v>61</v>
      </c>
      <c r="AD1" s="154" t="s">
        <v>57</v>
      </c>
      <c r="AE1" s="154" t="s">
        <v>63</v>
      </c>
      <c r="AF1" s="154" t="s">
        <v>58</v>
      </c>
      <c r="AG1" s="154" t="s">
        <v>75</v>
      </c>
    </row>
    <row r="2" spans="1:34" x14ac:dyDescent="0.2">
      <c r="A2" s="154" t="s">
        <v>134</v>
      </c>
      <c r="B2" s="155">
        <v>1</v>
      </c>
      <c r="C2" s="155">
        <v>0.94620687157033645</v>
      </c>
      <c r="D2" s="155">
        <v>0.96777182113126281</v>
      </c>
      <c r="E2" s="155">
        <v>0.83256536151401661</v>
      </c>
      <c r="F2" s="155">
        <v>0.81097911862080185</v>
      </c>
      <c r="G2" s="155">
        <v>0.81757657501311698</v>
      </c>
      <c r="H2" s="155">
        <v>0.96392120470070197</v>
      </c>
      <c r="I2" s="155">
        <v>0.92407422422333663</v>
      </c>
      <c r="J2" s="155">
        <v>0.94495172792900828</v>
      </c>
      <c r="K2" s="155">
        <v>0.87732071626540076</v>
      </c>
      <c r="L2" s="155">
        <v>7.390529354825652E-2</v>
      </c>
      <c r="M2" s="155">
        <v>0.79657661687606751</v>
      </c>
      <c r="N2" s="155">
        <v>0.79854010498005201</v>
      </c>
      <c r="O2" s="155">
        <v>0.71295414607089791</v>
      </c>
      <c r="P2" s="155">
        <v>5.1215962125141208E-3</v>
      </c>
      <c r="Q2" s="155">
        <v>0.30512215686857369</v>
      </c>
      <c r="R2" s="155">
        <v>-3.2852907187126252E-3</v>
      </c>
      <c r="S2" s="155">
        <v>0.66900760725394914</v>
      </c>
      <c r="T2" s="155">
        <v>0.43717904875925095</v>
      </c>
      <c r="U2" s="155">
        <v>0.77488079804957966</v>
      </c>
      <c r="V2" s="155">
        <v>0.83003056617238979</v>
      </c>
      <c r="W2" s="155">
        <v>0.8514383659566731</v>
      </c>
      <c r="X2" s="155">
        <v>3.0174692601889892E-2</v>
      </c>
      <c r="Y2" s="155">
        <v>0.69529046674790229</v>
      </c>
      <c r="Z2" s="155">
        <v>8.390823488398752E-2</v>
      </c>
      <c r="AA2" s="155">
        <v>0.81425308046467126</v>
      </c>
      <c r="AB2" s="155">
        <v>0.81869808455770199</v>
      </c>
      <c r="AC2" s="155">
        <v>0.7165724133855832</v>
      </c>
      <c r="AD2" s="155">
        <v>0.61753240340611137</v>
      </c>
      <c r="AE2" s="155">
        <v>0.49684261235606558</v>
      </c>
      <c r="AF2" s="155">
        <v>0.4224230559215435</v>
      </c>
      <c r="AG2" s="155">
        <v>0.87738752013097365</v>
      </c>
      <c r="AH2" s="155"/>
    </row>
    <row r="3" spans="1:34" x14ac:dyDescent="0.2">
      <c r="A3" s="154" t="s">
        <v>81</v>
      </c>
      <c r="B3" s="155">
        <v>0.94620687157033645</v>
      </c>
      <c r="C3" s="155">
        <v>1</v>
      </c>
      <c r="D3" s="155">
        <v>0.92624278432357354</v>
      </c>
      <c r="E3" s="155">
        <v>0.82309380622369621</v>
      </c>
      <c r="F3" s="155">
        <v>0.82987766712783673</v>
      </c>
      <c r="G3" s="155">
        <v>0.80695504276719709</v>
      </c>
      <c r="H3" s="155">
        <v>0.92903925144687427</v>
      </c>
      <c r="I3" s="155">
        <v>0.96356672337527194</v>
      </c>
      <c r="J3" s="155">
        <v>0.91603293842344147</v>
      </c>
      <c r="K3" s="155">
        <v>0.85770983615492302</v>
      </c>
      <c r="L3" s="155">
        <v>4.4286831256082945E-2</v>
      </c>
      <c r="M3" s="155">
        <v>0.79737470053275039</v>
      </c>
      <c r="N3" s="155">
        <v>0.79526671854418662</v>
      </c>
      <c r="O3" s="155">
        <v>0.70092892747123048</v>
      </c>
      <c r="P3" s="155">
        <v>-1.4434052088345561E-2</v>
      </c>
      <c r="Q3" s="155">
        <v>0.31999599381816834</v>
      </c>
      <c r="R3" s="155">
        <v>7.6546983378029286E-3</v>
      </c>
      <c r="S3" s="155">
        <v>0.6654196589929724</v>
      </c>
      <c r="T3" s="155">
        <v>0.44313845171704225</v>
      </c>
      <c r="U3" s="155">
        <v>0.7356509579729924</v>
      </c>
      <c r="V3" s="155">
        <v>0.83352228254081984</v>
      </c>
      <c r="W3" s="155">
        <v>0.84001277472539915</v>
      </c>
      <c r="X3" s="155">
        <v>2.7557600335844094E-2</v>
      </c>
      <c r="Y3" s="155">
        <v>0.6943330716652929</v>
      </c>
      <c r="Z3" s="155">
        <v>0.11891310667560777</v>
      </c>
      <c r="AA3" s="155">
        <v>0.81929186529250286</v>
      </c>
      <c r="AB3" s="155">
        <v>0.827841470589186</v>
      </c>
      <c r="AC3" s="155">
        <v>0.72850839678629975</v>
      </c>
      <c r="AD3" s="155">
        <v>0.58664054994997872</v>
      </c>
      <c r="AE3" s="155">
        <v>0.50060505516199294</v>
      </c>
      <c r="AF3" s="155">
        <v>0.36950754591717444</v>
      </c>
      <c r="AG3" s="155">
        <v>0.85752904469258173</v>
      </c>
      <c r="AH3" s="155"/>
    </row>
    <row r="4" spans="1:34" x14ac:dyDescent="0.2">
      <c r="A4" s="154" t="s">
        <v>82</v>
      </c>
      <c r="B4" s="155">
        <v>0.96777182113126281</v>
      </c>
      <c r="C4" s="155">
        <v>0.92624278432357354</v>
      </c>
      <c r="D4" s="155">
        <v>1</v>
      </c>
      <c r="E4" s="155">
        <v>0.79455409758273166</v>
      </c>
      <c r="F4" s="155">
        <v>0.77994380158282384</v>
      </c>
      <c r="G4" s="155">
        <v>0.81164769161604644</v>
      </c>
      <c r="H4" s="155">
        <v>0.9274836520754679</v>
      </c>
      <c r="I4" s="155">
        <v>0.89790202639559735</v>
      </c>
      <c r="J4" s="155">
        <v>0.96065574173294543</v>
      </c>
      <c r="K4" s="155">
        <v>0.83230137305192742</v>
      </c>
      <c r="L4" s="155">
        <v>5.978799466322985E-2</v>
      </c>
      <c r="M4" s="155">
        <v>0.77677525522587532</v>
      </c>
      <c r="N4" s="155">
        <v>0.76379440251900199</v>
      </c>
      <c r="O4" s="155">
        <v>0.70339824229718573</v>
      </c>
      <c r="P4" s="155">
        <v>-3.0755300092784273E-2</v>
      </c>
      <c r="Q4" s="155">
        <v>0.32332422580104392</v>
      </c>
      <c r="R4" s="155">
        <v>-3.3591134416777768E-3</v>
      </c>
      <c r="S4" s="155">
        <v>0.64981764164827904</v>
      </c>
      <c r="T4" s="155">
        <v>0.42039380664985881</v>
      </c>
      <c r="U4" s="155">
        <v>0.77036139053400576</v>
      </c>
      <c r="V4" s="155">
        <v>0.81691071716015951</v>
      </c>
      <c r="W4" s="155">
        <v>0.84765820388338931</v>
      </c>
      <c r="X4" s="155">
        <v>9.9392761849783247E-3</v>
      </c>
      <c r="Y4" s="155">
        <v>0.69107040173386169</v>
      </c>
      <c r="Z4" s="155">
        <v>8.4980794764934919E-2</v>
      </c>
      <c r="AA4" s="155">
        <v>0.78538172559845587</v>
      </c>
      <c r="AB4" s="155">
        <v>0.79274408379155992</v>
      </c>
      <c r="AC4" s="155">
        <v>0.72482315976131573</v>
      </c>
      <c r="AD4" s="155">
        <v>0.51870270164724197</v>
      </c>
      <c r="AE4" s="155">
        <v>0.44997693120336102</v>
      </c>
      <c r="AF4" s="155">
        <v>0.32911869981472552</v>
      </c>
      <c r="AG4" s="155">
        <v>0.83227389095054072</v>
      </c>
      <c r="AH4" s="155"/>
    </row>
    <row r="5" spans="1:34" hidden="1" x14ac:dyDescent="0.2">
      <c r="A5" s="154" t="s">
        <v>135</v>
      </c>
      <c r="B5" s="155">
        <v>0.83256536151401661</v>
      </c>
      <c r="C5" s="155">
        <v>0.82309380622369621</v>
      </c>
      <c r="D5" s="155">
        <v>0.79455409758273166</v>
      </c>
      <c r="E5" s="155">
        <v>1</v>
      </c>
      <c r="F5" s="155">
        <v>0.89898147293840569</v>
      </c>
      <c r="G5" s="155">
        <v>0.9256451679317993</v>
      </c>
      <c r="H5" s="155">
        <v>0.94997593198627261</v>
      </c>
      <c r="I5" s="155">
        <v>0.89661088330137839</v>
      </c>
      <c r="J5" s="155">
        <v>0.89677854832481363</v>
      </c>
      <c r="K5" s="155">
        <v>0.84309719052967236</v>
      </c>
      <c r="L5" s="155">
        <v>6.9732699637196083E-2</v>
      </c>
      <c r="M5" s="155">
        <v>0.70094812660994621</v>
      </c>
      <c r="N5" s="155">
        <v>0.725161452958207</v>
      </c>
      <c r="O5" s="155">
        <v>0.642015482628017</v>
      </c>
      <c r="P5" s="155">
        <v>1.3349245219339281E-3</v>
      </c>
      <c r="Q5" s="155">
        <v>0.24397960221803552</v>
      </c>
      <c r="R5" s="155">
        <v>-2.1575054770819238E-2</v>
      </c>
      <c r="S5" s="155">
        <v>0.62422372481255206</v>
      </c>
      <c r="T5" s="155">
        <v>0.41576074983758188</v>
      </c>
      <c r="U5" s="155">
        <v>0.71618363949296682</v>
      </c>
      <c r="V5" s="155">
        <v>0.75877358739442702</v>
      </c>
      <c r="W5" s="155">
        <v>0.77166474250921779</v>
      </c>
      <c r="X5" s="155">
        <v>1.9952031506037061E-2</v>
      </c>
      <c r="Y5" s="155">
        <v>0.67230605611880945</v>
      </c>
      <c r="Z5" s="155">
        <v>9.8474804867519472E-2</v>
      </c>
      <c r="AA5" s="155">
        <v>0.75915818723681483</v>
      </c>
      <c r="AB5" s="155">
        <v>0.7653852685122382</v>
      </c>
      <c r="AC5" s="155">
        <v>0.68340574829372125</v>
      </c>
      <c r="AD5" s="155">
        <v>0.63040375968261952</v>
      </c>
      <c r="AE5" s="155">
        <v>0.43815928612517435</v>
      </c>
      <c r="AF5" s="155">
        <v>0.40996666080627459</v>
      </c>
      <c r="AG5" s="155">
        <v>0.84315003997138427</v>
      </c>
      <c r="AH5" s="155"/>
    </row>
    <row r="6" spans="1:34" hidden="1" x14ac:dyDescent="0.2">
      <c r="A6" s="154" t="s">
        <v>136</v>
      </c>
      <c r="B6" s="155">
        <v>0.81097911862080185</v>
      </c>
      <c r="C6" s="155">
        <v>0.82987766712783673</v>
      </c>
      <c r="D6" s="155">
        <v>0.77994380158282384</v>
      </c>
      <c r="E6" s="155">
        <v>0.89898147293840569</v>
      </c>
      <c r="F6" s="155">
        <v>1</v>
      </c>
      <c r="G6" s="155">
        <v>0.88459307065435222</v>
      </c>
      <c r="H6" s="155">
        <v>0.88926073519529136</v>
      </c>
      <c r="I6" s="155">
        <v>0.94887508217993077</v>
      </c>
      <c r="J6" s="155">
        <v>0.86886249396579018</v>
      </c>
      <c r="K6" s="155">
        <v>0.79914563818354123</v>
      </c>
      <c r="L6" s="155">
        <v>4.9676725795508608E-2</v>
      </c>
      <c r="M6" s="155">
        <v>0.70106792075524882</v>
      </c>
      <c r="N6" s="155">
        <v>0.69741007158753798</v>
      </c>
      <c r="O6" s="155">
        <v>0.66752618335831915</v>
      </c>
      <c r="P6" s="155">
        <v>-1.4061720457476799E-2</v>
      </c>
      <c r="Q6" s="155">
        <v>0.32267288307338898</v>
      </c>
      <c r="R6" s="155">
        <v>-1.0823546520665102E-3</v>
      </c>
      <c r="S6" s="155">
        <v>0.62926210923944004</v>
      </c>
      <c r="T6" s="155">
        <v>0.42307384773375795</v>
      </c>
      <c r="U6" s="155">
        <v>0.68090054161956759</v>
      </c>
      <c r="V6" s="155">
        <v>0.74611578906257381</v>
      </c>
      <c r="W6" s="155">
        <v>0.75677981989569998</v>
      </c>
      <c r="X6" s="155">
        <v>2.2729661587859596E-2</v>
      </c>
      <c r="Y6" s="155">
        <v>0.69208183202908014</v>
      </c>
      <c r="Z6" s="155">
        <v>6.031980994983685E-2</v>
      </c>
      <c r="AA6" s="155">
        <v>0.79541804386544379</v>
      </c>
      <c r="AB6" s="155">
        <v>0.80911442116430909</v>
      </c>
      <c r="AC6" s="155">
        <v>0.70908260423940117</v>
      </c>
      <c r="AD6" s="155">
        <v>0.5768406381643737</v>
      </c>
      <c r="AE6" s="155">
        <v>0.45348026890220511</v>
      </c>
      <c r="AF6" s="155">
        <v>0.38059865968732881</v>
      </c>
      <c r="AG6" s="155">
        <v>0.7990512316388606</v>
      </c>
      <c r="AH6" s="155"/>
    </row>
    <row r="7" spans="1:34" hidden="1" x14ac:dyDescent="0.2">
      <c r="A7" s="154" t="s">
        <v>137</v>
      </c>
      <c r="B7" s="155">
        <v>0.81757657501311698</v>
      </c>
      <c r="C7" s="155">
        <v>0.80695504276719709</v>
      </c>
      <c r="D7" s="155">
        <v>0.81164769161604644</v>
      </c>
      <c r="E7" s="155">
        <v>0.9256451679317993</v>
      </c>
      <c r="F7" s="155">
        <v>0.88459307065435222</v>
      </c>
      <c r="G7" s="155">
        <v>1</v>
      </c>
      <c r="H7" s="155">
        <v>0.90579376171187853</v>
      </c>
      <c r="I7" s="155">
        <v>0.88058302712724013</v>
      </c>
      <c r="J7" s="155">
        <v>0.94195616785428304</v>
      </c>
      <c r="K7" s="155">
        <v>0.8119021075233479</v>
      </c>
      <c r="L7" s="155">
        <v>5.7318187426941683E-2</v>
      </c>
      <c r="M7" s="155">
        <v>0.68624984367522801</v>
      </c>
      <c r="N7" s="155">
        <v>0.68719737772791301</v>
      </c>
      <c r="O7" s="155">
        <v>0.62743161849227291</v>
      </c>
      <c r="P7" s="155">
        <v>-6.2156926046314252E-2</v>
      </c>
      <c r="Q7" s="155">
        <v>0.29755341228397925</v>
      </c>
      <c r="R7" s="155">
        <v>1.8279621234851873E-2</v>
      </c>
      <c r="S7" s="155">
        <v>0.63773179353878695</v>
      </c>
      <c r="T7" s="155">
        <v>0.41533734313306681</v>
      </c>
      <c r="U7" s="155">
        <v>0.74030731743299971</v>
      </c>
      <c r="V7" s="155">
        <v>0.79040823274488092</v>
      </c>
      <c r="W7" s="155">
        <v>0.81201747608663499</v>
      </c>
      <c r="X7" s="155">
        <v>1.9094204353960768E-3</v>
      </c>
      <c r="Y7" s="155">
        <v>0.62923850050665853</v>
      </c>
      <c r="Z7" s="155">
        <v>0.10824947524989709</v>
      </c>
      <c r="AA7" s="155">
        <v>0.72363294911673204</v>
      </c>
      <c r="AB7" s="155">
        <v>0.72729265774757701</v>
      </c>
      <c r="AC7" s="155">
        <v>0.65145568646659635</v>
      </c>
      <c r="AD7" s="155">
        <v>0.48710357363283058</v>
      </c>
      <c r="AE7" s="155">
        <v>0.41289850394874017</v>
      </c>
      <c r="AF7" s="155">
        <v>0.29081680218343942</v>
      </c>
      <c r="AG7" s="155">
        <v>0.8118664600602794</v>
      </c>
      <c r="AH7" s="155"/>
    </row>
    <row r="8" spans="1:34" hidden="1" x14ac:dyDescent="0.2">
      <c r="A8" s="154" t="s">
        <v>138</v>
      </c>
      <c r="B8" s="155">
        <v>0.96392120470070197</v>
      </c>
      <c r="C8" s="155">
        <v>0.92903925144687427</v>
      </c>
      <c r="D8" s="155">
        <v>0.9274836520754679</v>
      </c>
      <c r="E8" s="155">
        <v>0.94997593198627261</v>
      </c>
      <c r="F8" s="155">
        <v>0.88926073519529136</v>
      </c>
      <c r="G8" s="155">
        <v>0.90579376171187853</v>
      </c>
      <c r="H8" s="155">
        <v>1</v>
      </c>
      <c r="I8" s="155">
        <v>0.95188849177575618</v>
      </c>
      <c r="J8" s="155">
        <v>0.9637405220011418</v>
      </c>
      <c r="K8" s="155">
        <v>0.89981141382866014</v>
      </c>
      <c r="L8" s="155">
        <v>7.5180185803494143E-2</v>
      </c>
      <c r="M8" s="155">
        <v>0.78597582340018446</v>
      </c>
      <c r="N8" s="155">
        <v>0.79871854146342158</v>
      </c>
      <c r="O8" s="155">
        <v>0.71050668840310693</v>
      </c>
      <c r="P8" s="155">
        <v>3.5292269000202574E-3</v>
      </c>
      <c r="Q8" s="155">
        <v>0.28928204204494734</v>
      </c>
      <c r="R8" s="155">
        <v>-1.2220183281134687E-2</v>
      </c>
      <c r="S8" s="155">
        <v>0.67717833689316875</v>
      </c>
      <c r="T8" s="155">
        <v>0.44628916304795591</v>
      </c>
      <c r="U8" s="155">
        <v>0.78106434599903629</v>
      </c>
      <c r="V8" s="155">
        <v>0.83262615590340094</v>
      </c>
      <c r="W8" s="155">
        <v>0.85089141734028162</v>
      </c>
      <c r="X8" s="155">
        <v>2.6601420370292728E-2</v>
      </c>
      <c r="Y8" s="155">
        <v>0.7151033314203662</v>
      </c>
      <c r="Z8" s="155">
        <v>9.4632115927565985E-2</v>
      </c>
      <c r="AA8" s="155">
        <v>0.82391508147265757</v>
      </c>
      <c r="AB8" s="155">
        <v>0.82941373238445704</v>
      </c>
      <c r="AC8" s="155">
        <v>0.73243675078702075</v>
      </c>
      <c r="AD8" s="155">
        <v>0.6511246306840226</v>
      </c>
      <c r="AE8" s="155">
        <v>0.49069308969548781</v>
      </c>
      <c r="AF8" s="155">
        <v>0.43518489274813221</v>
      </c>
      <c r="AG8" s="155">
        <v>0.89987447678865451</v>
      </c>
      <c r="AH8" s="155"/>
    </row>
    <row r="9" spans="1:34" hidden="1" x14ac:dyDescent="0.2">
      <c r="A9" s="154" t="s">
        <v>130</v>
      </c>
      <c r="B9" s="155">
        <v>0.92407422422333663</v>
      </c>
      <c r="C9" s="155">
        <v>0.96356672337527194</v>
      </c>
      <c r="D9" s="155">
        <v>0.89790202639559735</v>
      </c>
      <c r="E9" s="155">
        <v>0.89661088330137839</v>
      </c>
      <c r="F9" s="155">
        <v>0.94887508217993077</v>
      </c>
      <c r="G9" s="155">
        <v>0.88058302712724013</v>
      </c>
      <c r="H9" s="155">
        <v>0.95188849177575618</v>
      </c>
      <c r="I9" s="155">
        <v>1</v>
      </c>
      <c r="J9" s="155">
        <v>0.9347517881526346</v>
      </c>
      <c r="K9" s="155">
        <v>0.86833520378345286</v>
      </c>
      <c r="L9" s="155">
        <v>4.8868864173969767E-2</v>
      </c>
      <c r="M9" s="155">
        <v>0.78718469176509032</v>
      </c>
      <c r="N9" s="155">
        <v>0.78423862164691749</v>
      </c>
      <c r="O9" s="155">
        <v>0.71654224280406864</v>
      </c>
      <c r="P9" s="155">
        <v>-1.4906828498526802E-2</v>
      </c>
      <c r="Q9" s="155">
        <v>0.33571747140208008</v>
      </c>
      <c r="R9" s="155">
        <v>3.8117067982439625E-3</v>
      </c>
      <c r="S9" s="155">
        <v>0.67811019523346927</v>
      </c>
      <c r="T9" s="155">
        <v>0.453514295268024</v>
      </c>
      <c r="U9" s="155">
        <v>0.74259727721992042</v>
      </c>
      <c r="V9" s="155">
        <v>0.82922987643803892</v>
      </c>
      <c r="W9" s="155">
        <v>0.83801393237413513</v>
      </c>
      <c r="X9" s="155">
        <v>2.6486581032120891E-2</v>
      </c>
      <c r="Y9" s="155">
        <v>0.72458220178984056</v>
      </c>
      <c r="Z9" s="155">
        <v>9.6189993046202474E-2</v>
      </c>
      <c r="AA9" s="155">
        <v>0.84481369870341805</v>
      </c>
      <c r="AB9" s="155">
        <v>0.85621632397429104</v>
      </c>
      <c r="AC9" s="155">
        <v>0.7520663749857539</v>
      </c>
      <c r="AD9" s="155">
        <v>0.60841190476207574</v>
      </c>
      <c r="AE9" s="155">
        <v>0.50060167325551685</v>
      </c>
      <c r="AF9" s="155">
        <v>0.39149660043841655</v>
      </c>
      <c r="AG9" s="155">
        <v>0.86818766623913934</v>
      </c>
      <c r="AH9" s="155"/>
    </row>
    <row r="10" spans="1:34" hidden="1" x14ac:dyDescent="0.2">
      <c r="A10" s="154" t="s">
        <v>131</v>
      </c>
      <c r="B10" s="155">
        <v>0.94495172792900828</v>
      </c>
      <c r="C10" s="155">
        <v>0.91603293842344147</v>
      </c>
      <c r="D10" s="155">
        <v>0.96065574173294543</v>
      </c>
      <c r="E10" s="155">
        <v>0.89677854832481363</v>
      </c>
      <c r="F10" s="155">
        <v>0.86886249396579018</v>
      </c>
      <c r="G10" s="155">
        <v>0.94195616785428304</v>
      </c>
      <c r="H10" s="155">
        <v>0.9637405220011418</v>
      </c>
      <c r="I10" s="155">
        <v>0.9347517881526346</v>
      </c>
      <c r="J10" s="155">
        <v>1</v>
      </c>
      <c r="K10" s="155">
        <v>0.86439271543613982</v>
      </c>
      <c r="L10" s="155">
        <v>6.1615687534246885E-2</v>
      </c>
      <c r="M10" s="155">
        <v>0.77273602578152678</v>
      </c>
      <c r="N10" s="155">
        <v>0.7657258618641678</v>
      </c>
      <c r="O10" s="155">
        <v>0.70259689810445591</v>
      </c>
      <c r="P10" s="155">
        <v>-4.7229936980164665E-2</v>
      </c>
      <c r="Q10" s="155">
        <v>0.32730545010425188</v>
      </c>
      <c r="R10" s="155">
        <v>6.7606946556316222E-3</v>
      </c>
      <c r="S10" s="155">
        <v>0.67669907928306494</v>
      </c>
      <c r="T10" s="155">
        <v>0.43909792767955169</v>
      </c>
      <c r="U10" s="155">
        <v>0.7947521510728347</v>
      </c>
      <c r="V10" s="155">
        <v>0.84532741291934665</v>
      </c>
      <c r="W10" s="155">
        <v>0.87327383505885836</v>
      </c>
      <c r="X10" s="155">
        <v>6.6204154922310451E-3</v>
      </c>
      <c r="Y10" s="155">
        <v>0.6963706401329578</v>
      </c>
      <c r="Z10" s="155">
        <v>0.10031120030001014</v>
      </c>
      <c r="AA10" s="155">
        <v>0.79545693074169421</v>
      </c>
      <c r="AB10" s="155">
        <v>0.80142847646037785</v>
      </c>
      <c r="AC10" s="155">
        <v>0.72633338347313925</v>
      </c>
      <c r="AD10" s="155">
        <v>0.52972286639111621</v>
      </c>
      <c r="AE10" s="155">
        <v>0.45494110464139803</v>
      </c>
      <c r="AF10" s="155">
        <v>0.32743277094874579</v>
      </c>
      <c r="AG10" s="155">
        <v>0.86435997108963936</v>
      </c>
      <c r="AH10" s="155"/>
    </row>
    <row r="11" spans="1:34" x14ac:dyDescent="0.2">
      <c r="A11" s="154" t="s">
        <v>139</v>
      </c>
      <c r="B11" s="155">
        <v>0.87732071626540076</v>
      </c>
      <c r="C11" s="155">
        <v>0.85770983615492302</v>
      </c>
      <c r="D11" s="155">
        <v>0.83230137305192742</v>
      </c>
      <c r="E11" s="155">
        <v>0.84309719052967236</v>
      </c>
      <c r="F11" s="155">
        <v>0.79914563818354123</v>
      </c>
      <c r="G11" s="155">
        <v>0.8119021075233479</v>
      </c>
      <c r="H11" s="155">
        <v>0.89981141382866014</v>
      </c>
      <c r="I11" s="155">
        <v>0.86833520378345286</v>
      </c>
      <c r="J11" s="155">
        <v>0.86439271543613982</v>
      </c>
      <c r="K11" s="155">
        <v>1</v>
      </c>
      <c r="L11" s="155">
        <v>7.1209071217957123E-2</v>
      </c>
      <c r="M11" s="155">
        <v>0.80612713918436341</v>
      </c>
      <c r="N11" s="155">
        <v>0.83807136072724264</v>
      </c>
      <c r="O11" s="155">
        <v>0.65852136408767215</v>
      </c>
      <c r="P11" s="155">
        <v>1.4230489973933348E-2</v>
      </c>
      <c r="Q11" s="155">
        <v>0.22735624190057152</v>
      </c>
      <c r="R11" s="155">
        <v>3.4472262211659034E-2</v>
      </c>
      <c r="S11" s="155">
        <v>0.65801612496000017</v>
      </c>
      <c r="T11" s="155">
        <v>0.44268530442987897</v>
      </c>
      <c r="U11" s="155">
        <v>0.75558679578676236</v>
      </c>
      <c r="V11" s="155">
        <v>0.83118449691622731</v>
      </c>
      <c r="W11" s="155">
        <v>0.82696537111775559</v>
      </c>
      <c r="X11" s="155">
        <v>2.3852659435423189E-2</v>
      </c>
      <c r="Y11" s="155">
        <v>0.64249996556830768</v>
      </c>
      <c r="Z11" s="155">
        <v>0.15530898383322439</v>
      </c>
      <c r="AA11" s="155">
        <v>0.75516949292285551</v>
      </c>
      <c r="AB11" s="155">
        <v>0.75867487521077148</v>
      </c>
      <c r="AC11" s="155">
        <v>0.65293233353229729</v>
      </c>
      <c r="AD11" s="155">
        <v>0.65966114095326733</v>
      </c>
      <c r="AE11" s="155">
        <v>0.50848806461873064</v>
      </c>
      <c r="AF11" s="155">
        <v>0.52370196530598134</v>
      </c>
      <c r="AG11" s="155">
        <v>0.9999614764345498</v>
      </c>
      <c r="AH11" s="155"/>
    </row>
    <row r="12" spans="1:34" x14ac:dyDescent="0.2">
      <c r="A12" s="154" t="s">
        <v>140</v>
      </c>
      <c r="B12" s="155">
        <v>7.390529354825652E-2</v>
      </c>
      <c r="C12" s="155">
        <v>4.4286831256082945E-2</v>
      </c>
      <c r="D12" s="155">
        <v>5.978799466322985E-2</v>
      </c>
      <c r="E12" s="155">
        <v>6.9732699637196083E-2</v>
      </c>
      <c r="F12" s="155">
        <v>4.9676725795508608E-2</v>
      </c>
      <c r="G12" s="155">
        <v>5.7318187426941683E-2</v>
      </c>
      <c r="H12" s="155">
        <v>7.5180185803494143E-2</v>
      </c>
      <c r="I12" s="155">
        <v>4.8868864173969767E-2</v>
      </c>
      <c r="J12" s="155">
        <v>6.1615687534246885E-2</v>
      </c>
      <c r="K12" s="155">
        <v>7.1209071217957123E-2</v>
      </c>
      <c r="L12" s="155">
        <v>1</v>
      </c>
      <c r="M12" s="155">
        <v>2.79472355087832E-2</v>
      </c>
      <c r="N12" s="155">
        <v>2.9214830265204179E-2</v>
      </c>
      <c r="O12" s="155">
        <v>2.6692298008056618E-2</v>
      </c>
      <c r="P12" s="155">
        <v>-2.1367893891689502E-2</v>
      </c>
      <c r="Q12" s="155">
        <v>1.6068668739766947E-2</v>
      </c>
      <c r="R12" s="155">
        <v>-6.2525670391051927E-3</v>
      </c>
      <c r="S12" s="155">
        <v>0.16663847681191879</v>
      </c>
      <c r="T12" s="155">
        <v>0.15842108239042299</v>
      </c>
      <c r="U12" s="155">
        <v>5.9723474595344543E-2</v>
      </c>
      <c r="V12" s="155">
        <v>1.8306686945927752E-2</v>
      </c>
      <c r="W12" s="155">
        <v>1.4366527080578303E-2</v>
      </c>
      <c r="X12" s="155">
        <v>-6.9496369098406504E-4</v>
      </c>
      <c r="Y12" s="155">
        <v>0.23022542811086533</v>
      </c>
      <c r="Z12" s="155">
        <v>-4.9805837482770629E-3</v>
      </c>
      <c r="AA12" s="155">
        <v>6.6387231827318913E-2</v>
      </c>
      <c r="AB12" s="155">
        <v>7.2661776267679501E-2</v>
      </c>
      <c r="AC12" s="155">
        <v>2.8730787910083187E-2</v>
      </c>
      <c r="AD12" s="155">
        <v>4.171687391911745E-2</v>
      </c>
      <c r="AE12" s="155">
        <v>4.5813251002003265E-2</v>
      </c>
      <c r="AF12" s="155">
        <v>4.0845419656406159E-2</v>
      </c>
      <c r="AG12" s="155">
        <v>7.9961610340266456E-2</v>
      </c>
      <c r="AH12" s="155"/>
    </row>
    <row r="13" spans="1:34" x14ac:dyDescent="0.2">
      <c r="A13" s="154" t="s">
        <v>67</v>
      </c>
      <c r="B13" s="155">
        <v>0.79657661687606751</v>
      </c>
      <c r="C13" s="155">
        <v>0.79737470053275039</v>
      </c>
      <c r="D13" s="155">
        <v>0.77677525522587532</v>
      </c>
      <c r="E13" s="155">
        <v>0.70094812660994621</v>
      </c>
      <c r="F13" s="155">
        <v>0.70106792075524882</v>
      </c>
      <c r="G13" s="155">
        <v>0.68624984367522801</v>
      </c>
      <c r="H13" s="155">
        <v>0.78597582340018446</v>
      </c>
      <c r="I13" s="155">
        <v>0.78718469176509032</v>
      </c>
      <c r="J13" s="155">
        <v>0.77273602578152678</v>
      </c>
      <c r="K13" s="155">
        <v>0.80612713918436341</v>
      </c>
      <c r="L13" s="155">
        <v>2.79472355087832E-2</v>
      </c>
      <c r="M13" s="155">
        <v>1</v>
      </c>
      <c r="N13" s="155">
        <v>0.91040354486896735</v>
      </c>
      <c r="O13" s="155">
        <v>0.57333499248853059</v>
      </c>
      <c r="P13" s="155">
        <v>1.2873203045251051E-2</v>
      </c>
      <c r="Q13" s="155">
        <v>0.27195854914526252</v>
      </c>
      <c r="R13" s="155">
        <v>4.9922091878439219E-2</v>
      </c>
      <c r="S13" s="155">
        <v>0.55918489937527505</v>
      </c>
      <c r="T13" s="155">
        <v>0.35795835488579691</v>
      </c>
      <c r="U13" s="155">
        <v>0.65748933592513659</v>
      </c>
      <c r="V13" s="155">
        <v>0.78792715719161366</v>
      </c>
      <c r="W13" s="155">
        <v>0.76941948210683586</v>
      </c>
      <c r="X13" s="155">
        <v>2.1923110202167972E-2</v>
      </c>
      <c r="Y13" s="155">
        <v>0.5661956352031392</v>
      </c>
      <c r="Z13" s="155">
        <v>0.12575895208711196</v>
      </c>
      <c r="AA13" s="155">
        <v>0.68096247236738994</v>
      </c>
      <c r="AB13" s="155">
        <v>0.6939725467064406</v>
      </c>
      <c r="AC13" s="155">
        <v>0.65649217170439944</v>
      </c>
      <c r="AD13" s="155">
        <v>0.52542629107709282</v>
      </c>
      <c r="AE13" s="155">
        <v>0.43391397426669598</v>
      </c>
      <c r="AF13" s="155">
        <v>0.41672815063368629</v>
      </c>
      <c r="AG13" s="155">
        <v>0.80583687141326221</v>
      </c>
      <c r="AH13" s="155"/>
    </row>
    <row r="14" spans="1:34" x14ac:dyDescent="0.2">
      <c r="A14" s="154" t="s">
        <v>66</v>
      </c>
      <c r="B14" s="155">
        <v>0.79854010498005201</v>
      </c>
      <c r="C14" s="155">
        <v>0.79526671854418662</v>
      </c>
      <c r="D14" s="155">
        <v>0.76379440251900199</v>
      </c>
      <c r="E14" s="155">
        <v>0.725161452958207</v>
      </c>
      <c r="F14" s="155">
        <v>0.69741007158753798</v>
      </c>
      <c r="G14" s="155">
        <v>0.68719737772791301</v>
      </c>
      <c r="H14" s="155">
        <v>0.79871854146342158</v>
      </c>
      <c r="I14" s="155">
        <v>0.78423862164691749</v>
      </c>
      <c r="J14" s="155">
        <v>0.7657258618641678</v>
      </c>
      <c r="K14" s="155">
        <v>0.83807136072724264</v>
      </c>
      <c r="L14" s="155">
        <v>2.9214830265204179E-2</v>
      </c>
      <c r="M14" s="155">
        <v>0.91040354486896735</v>
      </c>
      <c r="N14" s="155">
        <v>1</v>
      </c>
      <c r="O14" s="155">
        <v>0.63109674910265734</v>
      </c>
      <c r="P14" s="155">
        <v>-9.6650749312373555E-3</v>
      </c>
      <c r="Q14" s="155">
        <v>0.27119720926255664</v>
      </c>
      <c r="R14" s="155">
        <v>-8.0765406165467547E-3</v>
      </c>
      <c r="S14" s="155">
        <v>0.5428366257743481</v>
      </c>
      <c r="T14" s="155">
        <v>0.34978537390628373</v>
      </c>
      <c r="U14" s="155">
        <v>0.66972404399027463</v>
      </c>
      <c r="V14" s="155">
        <v>0.75063514597070213</v>
      </c>
      <c r="W14" s="155">
        <v>0.7680250500244834</v>
      </c>
      <c r="X14" s="155">
        <v>2.5415832718197556E-2</v>
      </c>
      <c r="Y14" s="155">
        <v>0.60536610185904338</v>
      </c>
      <c r="Z14" s="155">
        <v>0.11715675002124017</v>
      </c>
      <c r="AA14" s="155">
        <v>0.70747770920911368</v>
      </c>
      <c r="AB14" s="155">
        <v>0.72043018589748908</v>
      </c>
      <c r="AC14" s="155">
        <v>0.68113134366671013</v>
      </c>
      <c r="AD14" s="155">
        <v>0.5763525265132825</v>
      </c>
      <c r="AE14" s="155">
        <v>0.39683332267457866</v>
      </c>
      <c r="AF14" s="155">
        <v>0.3734634756090448</v>
      </c>
      <c r="AG14" s="155">
        <v>0.83777099975961355</v>
      </c>
      <c r="AH14" s="155"/>
    </row>
    <row r="15" spans="1:34" x14ac:dyDescent="0.2">
      <c r="A15" s="154" t="s">
        <v>68</v>
      </c>
      <c r="B15" s="155">
        <v>0.71295414607089791</v>
      </c>
      <c r="C15" s="155">
        <v>0.70092892747123048</v>
      </c>
      <c r="D15" s="155">
        <v>0.70339824229718573</v>
      </c>
      <c r="E15" s="155">
        <v>0.642015482628017</v>
      </c>
      <c r="F15" s="155">
        <v>0.66752618335831915</v>
      </c>
      <c r="G15" s="155">
        <v>0.62743161849227291</v>
      </c>
      <c r="H15" s="155">
        <v>0.71050668840310693</v>
      </c>
      <c r="I15" s="155">
        <v>0.71654224280406864</v>
      </c>
      <c r="J15" s="155">
        <v>0.70259689810445591</v>
      </c>
      <c r="K15" s="155">
        <v>0.65852136408767215</v>
      </c>
      <c r="L15" s="155">
        <v>2.6692298008056618E-2</v>
      </c>
      <c r="M15" s="155">
        <v>0.57333499248853059</v>
      </c>
      <c r="N15" s="155">
        <v>0.63109674910265734</v>
      </c>
      <c r="O15" s="155">
        <v>1</v>
      </c>
      <c r="P15" s="155">
        <v>-0.17629768634530851</v>
      </c>
      <c r="Q15" s="155">
        <v>0.59859984931988264</v>
      </c>
      <c r="R15" s="155">
        <v>-0.11747287152495119</v>
      </c>
      <c r="S15" s="155">
        <v>0.4136012387740251</v>
      </c>
      <c r="T15" s="155">
        <v>0.31397733339107858</v>
      </c>
      <c r="U15" s="155">
        <v>0.480697097900045</v>
      </c>
      <c r="V15" s="155">
        <v>0.60189683525675819</v>
      </c>
      <c r="W15" s="155">
        <v>0.75400480349808285</v>
      </c>
      <c r="X15" s="155">
        <v>2.3363876221756178E-2</v>
      </c>
      <c r="Y15" s="155">
        <v>0.47696818339986891</v>
      </c>
      <c r="Z15" s="155">
        <v>-4.2247023418619564E-2</v>
      </c>
      <c r="AA15" s="155">
        <v>0.69512362192779564</v>
      </c>
      <c r="AB15" s="155">
        <v>0.67998782530822399</v>
      </c>
      <c r="AC15" s="155">
        <v>0.49607782523221333</v>
      </c>
      <c r="AD15" s="155">
        <v>0.4255699328147407</v>
      </c>
      <c r="AE15" s="155">
        <v>0.30840483997725171</v>
      </c>
      <c r="AF15" s="155">
        <v>0.22596647741554474</v>
      </c>
      <c r="AG15" s="155">
        <v>0.65831823393887967</v>
      </c>
      <c r="AH15" s="155"/>
    </row>
    <row r="16" spans="1:34" x14ac:dyDescent="0.2">
      <c r="A16" s="154" t="s">
        <v>85</v>
      </c>
      <c r="B16" s="155">
        <v>5.1215962125141208E-3</v>
      </c>
      <c r="C16" s="155">
        <v>-1.4434052088345561E-2</v>
      </c>
      <c r="D16" s="155">
        <v>-3.0755300092784273E-2</v>
      </c>
      <c r="E16" s="155">
        <v>1.3349245219339281E-3</v>
      </c>
      <c r="F16" s="155">
        <v>-1.4061720457476799E-2</v>
      </c>
      <c r="G16" s="155">
        <v>-6.2156926046314252E-2</v>
      </c>
      <c r="H16" s="155">
        <v>3.5292269000202574E-3</v>
      </c>
      <c r="I16" s="155">
        <v>-1.4906828498526802E-2</v>
      </c>
      <c r="J16" s="155">
        <v>-4.7229936980164665E-2</v>
      </c>
      <c r="K16" s="155">
        <v>1.4230489973933348E-2</v>
      </c>
      <c r="L16" s="155">
        <v>-2.1367893891689502E-2</v>
      </c>
      <c r="M16" s="155">
        <v>1.2873203045251051E-2</v>
      </c>
      <c r="N16" s="155">
        <v>-9.6650749312373555E-3</v>
      </c>
      <c r="O16" s="155">
        <v>-0.17629768634530851</v>
      </c>
      <c r="P16" s="155">
        <v>1</v>
      </c>
      <c r="Q16" s="155">
        <v>-0.30973357897769627</v>
      </c>
      <c r="R16" s="155">
        <v>0.19208235467576637</v>
      </c>
      <c r="S16" s="155">
        <v>-3.1456422651037902E-2</v>
      </c>
      <c r="T16" s="155">
        <v>-3.9890012388173288E-2</v>
      </c>
      <c r="U16" s="155">
        <v>-1.649845602329365E-2</v>
      </c>
      <c r="V16" s="155">
        <v>-0.12164138638270938</v>
      </c>
      <c r="W16" s="155">
        <v>-0.15656833700663744</v>
      </c>
      <c r="X16" s="155">
        <v>1.7283359270269728E-2</v>
      </c>
      <c r="Y16" s="155">
        <v>1.512776902595275E-2</v>
      </c>
      <c r="Z16" s="155">
        <v>-0.16739983668146974</v>
      </c>
      <c r="AA16" s="155">
        <v>-3.6660680739195615E-2</v>
      </c>
      <c r="AB16" s="155">
        <v>-3.7839321536059907E-2</v>
      </c>
      <c r="AC16" s="155">
        <v>-3.2244022016195036E-2</v>
      </c>
      <c r="AD16" s="155">
        <v>0.1978613500152899</v>
      </c>
      <c r="AE16" s="155">
        <v>0.1087001264342468</v>
      </c>
      <c r="AF16" s="155">
        <v>0.30399988033545777</v>
      </c>
      <c r="AG16" s="155">
        <v>1.4032989048488197E-2</v>
      </c>
      <c r="AH16" s="155"/>
    </row>
    <row r="17" spans="1:34" x14ac:dyDescent="0.2">
      <c r="A17" s="154" t="s">
        <v>132</v>
      </c>
      <c r="B17" s="155">
        <v>0.30512215686857369</v>
      </c>
      <c r="C17" s="155">
        <v>0.31999599381816834</v>
      </c>
      <c r="D17" s="155">
        <v>0.32332422580104392</v>
      </c>
      <c r="E17" s="155">
        <v>0.24397960221803552</v>
      </c>
      <c r="F17" s="155">
        <v>0.32267288307338898</v>
      </c>
      <c r="G17" s="155">
        <v>0.29755341228397925</v>
      </c>
      <c r="H17" s="155">
        <v>0.28928204204494734</v>
      </c>
      <c r="I17" s="155">
        <v>0.33571747140208008</v>
      </c>
      <c r="J17" s="155">
        <v>0.32730545010425188</v>
      </c>
      <c r="K17" s="155">
        <v>0.22735624190057152</v>
      </c>
      <c r="L17" s="155">
        <v>1.6068668739766947E-2</v>
      </c>
      <c r="M17" s="155">
        <v>0.27195854914526252</v>
      </c>
      <c r="N17" s="155">
        <v>0.27119720926255664</v>
      </c>
      <c r="O17" s="155">
        <v>0.59859984931988264</v>
      </c>
      <c r="P17" s="155">
        <v>-0.30973357897769627</v>
      </c>
      <c r="Q17" s="155">
        <v>1</v>
      </c>
      <c r="R17" s="155">
        <v>-7.9850758088463827E-2</v>
      </c>
      <c r="S17" s="155">
        <v>0.21097820147840643</v>
      </c>
      <c r="T17" s="155">
        <v>0.23750558973848829</v>
      </c>
      <c r="U17" s="155">
        <v>5.6194769472163841E-2</v>
      </c>
      <c r="V17" s="155">
        <v>0.3702666525033213</v>
      </c>
      <c r="W17" s="155">
        <v>0.42084626989486928</v>
      </c>
      <c r="X17" s="155">
        <v>-3.4041304126859332E-3</v>
      </c>
      <c r="Y17" s="155">
        <v>0.21736058923477336</v>
      </c>
      <c r="Z17" s="155">
        <v>-2.1586660131384897E-2</v>
      </c>
      <c r="AA17" s="155">
        <v>0.40985615077843313</v>
      </c>
      <c r="AB17" s="155">
        <v>0.41615516805217728</v>
      </c>
      <c r="AC17" s="155">
        <v>0.28115635549319978</v>
      </c>
      <c r="AD17" s="155">
        <v>8.0916811373639361E-2</v>
      </c>
      <c r="AE17" s="155">
        <v>0.12320129909342518</v>
      </c>
      <c r="AF17" s="155">
        <v>-4.7886102985450617E-2</v>
      </c>
      <c r="AG17" s="155">
        <v>0.22734641714798257</v>
      </c>
      <c r="AH17" s="155"/>
    </row>
    <row r="18" spans="1:34" x14ac:dyDescent="0.2">
      <c r="A18" s="154" t="s">
        <v>64</v>
      </c>
      <c r="B18" s="155">
        <v>-3.2852907187126252E-3</v>
      </c>
      <c r="C18" s="155">
        <v>7.6546983378029286E-3</v>
      </c>
      <c r="D18" s="155">
        <v>-3.3591134416777768E-3</v>
      </c>
      <c r="E18" s="155">
        <v>-2.1575054770819238E-2</v>
      </c>
      <c r="F18" s="155">
        <v>-1.0823546520665102E-3</v>
      </c>
      <c r="G18" s="155">
        <v>1.8279621234851873E-2</v>
      </c>
      <c r="H18" s="155">
        <v>-1.2220183281134687E-2</v>
      </c>
      <c r="I18" s="155">
        <v>3.8117067982439625E-3</v>
      </c>
      <c r="J18" s="155">
        <v>6.7606946556316222E-3</v>
      </c>
      <c r="K18" s="155">
        <v>3.4472262211659034E-2</v>
      </c>
      <c r="L18" s="155">
        <v>-6.2525670391051927E-3</v>
      </c>
      <c r="M18" s="155">
        <v>4.9922091878439219E-2</v>
      </c>
      <c r="N18" s="155">
        <v>-8.0765406165467547E-3</v>
      </c>
      <c r="O18" s="155">
        <v>-0.11747287152495119</v>
      </c>
      <c r="P18" s="155">
        <v>0.19208235467576637</v>
      </c>
      <c r="Q18" s="155">
        <v>-7.9850758088463827E-2</v>
      </c>
      <c r="R18" s="155">
        <v>1</v>
      </c>
      <c r="S18" s="155">
        <v>2.7663654148383315E-2</v>
      </c>
      <c r="T18" s="155">
        <v>7.0222462870161463E-3</v>
      </c>
      <c r="U18" s="155">
        <v>6.3495636874569286E-2</v>
      </c>
      <c r="V18" s="155">
        <v>5.362344029006446E-2</v>
      </c>
      <c r="W18" s="155">
        <v>-3.3499460684550258E-2</v>
      </c>
      <c r="X18" s="155">
        <v>-9.990757060950697E-3</v>
      </c>
      <c r="Y18" s="155">
        <v>-7.3857022828430013E-2</v>
      </c>
      <c r="Z18" s="155">
        <v>-4.53787267931842E-2</v>
      </c>
      <c r="AA18" s="155">
        <v>-8.9855593335741599E-2</v>
      </c>
      <c r="AB18" s="155">
        <v>-6.6500217484315727E-2</v>
      </c>
      <c r="AC18" s="155">
        <v>-3.356248886685665E-2</v>
      </c>
      <c r="AD18" s="155">
        <v>-4.463686942676854E-2</v>
      </c>
      <c r="AE18" s="155">
        <v>0.22517741061553301</v>
      </c>
      <c r="AF18" s="155">
        <v>0.13199907896248991</v>
      </c>
      <c r="AG18" s="155">
        <v>3.4394310768096813E-2</v>
      </c>
      <c r="AH18" s="155"/>
    </row>
    <row r="19" spans="1:34" x14ac:dyDescent="0.2">
      <c r="A19" s="154" t="s">
        <v>71</v>
      </c>
      <c r="B19" s="155">
        <v>0.66900760725394914</v>
      </c>
      <c r="C19" s="155">
        <v>0.6654196589929724</v>
      </c>
      <c r="D19" s="155">
        <v>0.64981764164827904</v>
      </c>
      <c r="E19" s="155">
        <v>0.62422372481255206</v>
      </c>
      <c r="F19" s="155">
        <v>0.62926210923944004</v>
      </c>
      <c r="G19" s="155">
        <v>0.63773179353878695</v>
      </c>
      <c r="H19" s="155">
        <v>0.67717833689316875</v>
      </c>
      <c r="I19" s="155">
        <v>0.67811019523346927</v>
      </c>
      <c r="J19" s="155">
        <v>0.67669907928306494</v>
      </c>
      <c r="K19" s="155">
        <v>0.65801612496000017</v>
      </c>
      <c r="L19" s="155">
        <v>0.16663847681191879</v>
      </c>
      <c r="M19" s="155">
        <v>0.55918489937527505</v>
      </c>
      <c r="N19" s="155">
        <v>0.5428366257743481</v>
      </c>
      <c r="O19" s="155">
        <v>0.4136012387740251</v>
      </c>
      <c r="P19" s="155">
        <v>-3.1456422651037902E-2</v>
      </c>
      <c r="Q19" s="155">
        <v>0.21097820147840643</v>
      </c>
      <c r="R19" s="155">
        <v>2.7663654148383315E-2</v>
      </c>
      <c r="S19" s="155">
        <v>1</v>
      </c>
      <c r="T19" s="155">
        <v>0.89139164297617912</v>
      </c>
      <c r="U19" s="155">
        <v>0.63737725878043183</v>
      </c>
      <c r="V19" s="155">
        <v>0.63997066214213205</v>
      </c>
      <c r="W19" s="155">
        <v>0.62401773106983571</v>
      </c>
      <c r="X19" s="155">
        <v>2.1424873075545026E-2</v>
      </c>
      <c r="Y19" s="155">
        <v>0.6958635554073781</v>
      </c>
      <c r="Z19" s="155">
        <v>9.3771338537960755E-2</v>
      </c>
      <c r="AA19" s="155">
        <v>0.59016141929304655</v>
      </c>
      <c r="AB19" s="155">
        <v>0.60516388114640118</v>
      </c>
      <c r="AC19" s="155">
        <v>0.49226190407138432</v>
      </c>
      <c r="AD19" s="155">
        <v>0.41993267608507928</v>
      </c>
      <c r="AE19" s="155">
        <v>0.40747297579403341</v>
      </c>
      <c r="AF19" s="155">
        <v>0.281903575843239</v>
      </c>
      <c r="AG19" s="155">
        <v>0.65904484385558137</v>
      </c>
      <c r="AH19" s="155"/>
    </row>
    <row r="20" spans="1:34" x14ac:dyDescent="0.2">
      <c r="A20" s="154" t="s">
        <v>69</v>
      </c>
      <c r="B20" s="155">
        <v>0.43717904875925095</v>
      </c>
      <c r="C20" s="155">
        <v>0.44313845171704225</v>
      </c>
      <c r="D20" s="155">
        <v>0.42039380664985881</v>
      </c>
      <c r="E20" s="155">
        <v>0.41576074983758188</v>
      </c>
      <c r="F20" s="155">
        <v>0.42307384773375795</v>
      </c>
      <c r="G20" s="155">
        <v>0.41533734313306681</v>
      </c>
      <c r="H20" s="155">
        <v>0.44628916304795591</v>
      </c>
      <c r="I20" s="155">
        <v>0.453514295268024</v>
      </c>
      <c r="J20" s="155">
        <v>0.43909792767955169</v>
      </c>
      <c r="K20" s="155">
        <v>0.44268530442987897</v>
      </c>
      <c r="L20" s="155">
        <v>0.15842108239042299</v>
      </c>
      <c r="M20" s="155">
        <v>0.35795835488579691</v>
      </c>
      <c r="N20" s="155">
        <v>0.34978537390628373</v>
      </c>
      <c r="O20" s="155">
        <v>0.31397733339107858</v>
      </c>
      <c r="P20" s="155">
        <v>-3.9890012388173288E-2</v>
      </c>
      <c r="Q20" s="155">
        <v>0.23750558973848829</v>
      </c>
      <c r="R20" s="155">
        <v>7.0222462870161463E-3</v>
      </c>
      <c r="S20" s="155">
        <v>0.89139164297617912</v>
      </c>
      <c r="T20" s="155">
        <v>1</v>
      </c>
      <c r="U20" s="155">
        <v>0.31805330454834713</v>
      </c>
      <c r="V20" s="155">
        <v>0.39772578975997852</v>
      </c>
      <c r="W20" s="155">
        <v>0.38323737716264605</v>
      </c>
      <c r="X20" s="155">
        <v>2.5063108330385237E-2</v>
      </c>
      <c r="Y20" s="155">
        <v>0.55125609715361112</v>
      </c>
      <c r="Z20" s="155">
        <v>0.13730333208166071</v>
      </c>
      <c r="AA20" s="155">
        <v>0.41874625834529183</v>
      </c>
      <c r="AB20" s="155">
        <v>0.42306468275485659</v>
      </c>
      <c r="AC20" s="155">
        <v>0.30214312241032681</v>
      </c>
      <c r="AD20" s="155">
        <v>0.32273230466678765</v>
      </c>
      <c r="AE20" s="155">
        <v>0.29706772010526289</v>
      </c>
      <c r="AF20" s="155">
        <v>0.23300930971863759</v>
      </c>
      <c r="AG20" s="155">
        <v>0.44378493975259248</v>
      </c>
      <c r="AH20" s="155"/>
    </row>
    <row r="21" spans="1:34" x14ac:dyDescent="0.2">
      <c r="A21" s="154" t="s">
        <v>129</v>
      </c>
      <c r="B21" s="155">
        <v>0.77488079804957966</v>
      </c>
      <c r="C21" s="155">
        <v>0.7356509579729924</v>
      </c>
      <c r="D21" s="155">
        <v>0.77036139053400576</v>
      </c>
      <c r="E21" s="155">
        <v>0.71618363949296682</v>
      </c>
      <c r="F21" s="155">
        <v>0.68090054161956759</v>
      </c>
      <c r="G21" s="155">
        <v>0.74030731743299971</v>
      </c>
      <c r="H21" s="155">
        <v>0.78106434599903629</v>
      </c>
      <c r="I21" s="155">
        <v>0.74259727721992042</v>
      </c>
      <c r="J21" s="155">
        <v>0.7947521510728347</v>
      </c>
      <c r="K21" s="155">
        <v>0.75558679578676236</v>
      </c>
      <c r="L21" s="155">
        <v>5.9723474595344543E-2</v>
      </c>
      <c r="M21" s="155">
        <v>0.65748933592513659</v>
      </c>
      <c r="N21" s="155">
        <v>0.66972404399027463</v>
      </c>
      <c r="O21" s="155">
        <v>0.480697097900045</v>
      </c>
      <c r="P21" s="155">
        <v>-1.649845602329365E-2</v>
      </c>
      <c r="Q21" s="155">
        <v>5.6194769472163841E-2</v>
      </c>
      <c r="R21" s="155">
        <v>6.3495636874569286E-2</v>
      </c>
      <c r="S21" s="155">
        <v>0.63737725878043183</v>
      </c>
      <c r="T21" s="155">
        <v>0.31805330454834713</v>
      </c>
      <c r="U21" s="155">
        <v>1</v>
      </c>
      <c r="V21" s="155">
        <v>0.78151171591316559</v>
      </c>
      <c r="W21" s="155">
        <v>0.79110147455329383</v>
      </c>
      <c r="X21" s="155">
        <v>2.1626377852024979E-3</v>
      </c>
      <c r="Y21" s="155">
        <v>0.57165215642729605</v>
      </c>
      <c r="Z21" s="155">
        <v>-4.4817104855082043E-2</v>
      </c>
      <c r="AA21" s="155">
        <v>0.57143488874384962</v>
      </c>
      <c r="AB21" s="155">
        <v>0.60575218502139261</v>
      </c>
      <c r="AC21" s="155">
        <v>0.54023661040609416</v>
      </c>
      <c r="AD21" s="155">
        <v>0.38245072233038169</v>
      </c>
      <c r="AE21" s="155">
        <v>0.4051566382892684</v>
      </c>
      <c r="AF21" s="155">
        <v>0.25885976227404217</v>
      </c>
      <c r="AG21" s="155">
        <v>0.75560977312063171</v>
      </c>
      <c r="AH21" s="155"/>
    </row>
    <row r="22" spans="1:34" x14ac:dyDescent="0.2">
      <c r="A22" s="154" t="s">
        <v>77</v>
      </c>
      <c r="B22" s="155">
        <v>0.83003056617238979</v>
      </c>
      <c r="C22" s="155">
        <v>0.83352228254081984</v>
      </c>
      <c r="D22" s="155">
        <v>0.81691071716015951</v>
      </c>
      <c r="E22" s="155">
        <v>0.75877358739442702</v>
      </c>
      <c r="F22" s="155">
        <v>0.74611578906257381</v>
      </c>
      <c r="G22" s="155">
        <v>0.79040823274488092</v>
      </c>
      <c r="H22" s="155">
        <v>0.83262615590340094</v>
      </c>
      <c r="I22" s="155">
        <v>0.82922987643803892</v>
      </c>
      <c r="J22" s="155">
        <v>0.84532741291934665</v>
      </c>
      <c r="K22" s="155">
        <v>0.83118449691622731</v>
      </c>
      <c r="L22" s="155">
        <v>1.8306686945927752E-2</v>
      </c>
      <c r="M22" s="155">
        <v>0.78792715719161366</v>
      </c>
      <c r="N22" s="155">
        <v>0.75063514597070213</v>
      </c>
      <c r="O22" s="155">
        <v>0.60189683525675819</v>
      </c>
      <c r="P22" s="155">
        <v>-0.12164138638270938</v>
      </c>
      <c r="Q22" s="155">
        <v>0.3702666525033213</v>
      </c>
      <c r="R22" s="155">
        <v>5.362344029006446E-2</v>
      </c>
      <c r="S22" s="155">
        <v>0.63997066214213205</v>
      </c>
      <c r="T22" s="155">
        <v>0.39772578975997852</v>
      </c>
      <c r="U22" s="155">
        <v>0.78151171591316559</v>
      </c>
      <c r="V22" s="155">
        <v>1</v>
      </c>
      <c r="W22" s="155">
        <v>0.9169357441810656</v>
      </c>
      <c r="X22" s="155">
        <v>1.7078109707550818E-2</v>
      </c>
      <c r="Y22" s="155">
        <v>0.5335817064623144</v>
      </c>
      <c r="Z22" s="155">
        <v>0.20246861487444229</v>
      </c>
      <c r="AA22" s="155">
        <v>0.70519100580474126</v>
      </c>
      <c r="AB22" s="155">
        <v>0.721847789894701</v>
      </c>
      <c r="AC22" s="155">
        <v>0.58362509744300739</v>
      </c>
      <c r="AD22" s="155">
        <v>0.40747276717456793</v>
      </c>
      <c r="AE22" s="155">
        <v>0.42477816966696086</v>
      </c>
      <c r="AF22" s="155">
        <v>0.2967608518962801</v>
      </c>
      <c r="AG22" s="155">
        <v>0.83079272617401401</v>
      </c>
      <c r="AH22" s="155"/>
    </row>
    <row r="23" spans="1:34" x14ac:dyDescent="0.2">
      <c r="A23" s="154" t="s">
        <v>79</v>
      </c>
      <c r="B23" s="155">
        <v>0.8514383659566731</v>
      </c>
      <c r="C23" s="155">
        <v>0.84001277472539915</v>
      </c>
      <c r="D23" s="155">
        <v>0.84765820388338931</v>
      </c>
      <c r="E23" s="155">
        <v>0.77166474250921779</v>
      </c>
      <c r="F23" s="155">
        <v>0.75677981989569998</v>
      </c>
      <c r="G23" s="155">
        <v>0.81201747608663499</v>
      </c>
      <c r="H23" s="155">
        <v>0.85089141734028162</v>
      </c>
      <c r="I23" s="155">
        <v>0.83801393237413513</v>
      </c>
      <c r="J23" s="155">
        <v>0.87327383505885836</v>
      </c>
      <c r="K23" s="155">
        <v>0.82696537111775559</v>
      </c>
      <c r="L23" s="155">
        <v>1.4366527080578303E-2</v>
      </c>
      <c r="M23" s="155">
        <v>0.76941948210683586</v>
      </c>
      <c r="N23" s="155">
        <v>0.7680250500244834</v>
      </c>
      <c r="O23" s="155">
        <v>0.75400480349808285</v>
      </c>
      <c r="P23" s="155">
        <v>-0.15656833700663744</v>
      </c>
      <c r="Q23" s="155">
        <v>0.42084626989486928</v>
      </c>
      <c r="R23" s="155">
        <v>-3.3499460684550258E-2</v>
      </c>
      <c r="S23" s="155">
        <v>0.62401773106983571</v>
      </c>
      <c r="T23" s="155">
        <v>0.38323737716264605</v>
      </c>
      <c r="U23" s="155">
        <v>0.79110147455329383</v>
      </c>
      <c r="V23" s="155">
        <v>0.9169357441810656</v>
      </c>
      <c r="W23" s="155">
        <v>1</v>
      </c>
      <c r="X23" s="155">
        <v>6.8611758772990595E-3</v>
      </c>
      <c r="Y23" s="155">
        <v>0.5586001735561219</v>
      </c>
      <c r="Z23" s="155">
        <v>9.7261258348884841E-2</v>
      </c>
      <c r="AA23" s="155">
        <v>0.73699010850037272</v>
      </c>
      <c r="AB23" s="155">
        <v>0.74180358242603528</v>
      </c>
      <c r="AC23" s="155">
        <v>0.58624771087691352</v>
      </c>
      <c r="AD23" s="155">
        <v>0.40318764228316606</v>
      </c>
      <c r="AE23" s="155">
        <v>0.35725450931251018</v>
      </c>
      <c r="AF23" s="155">
        <v>0.22239534273445402</v>
      </c>
      <c r="AG23" s="155">
        <v>0.82654173372506012</v>
      </c>
      <c r="AH23" s="155"/>
    </row>
    <row r="24" spans="1:34" x14ac:dyDescent="0.2">
      <c r="A24" s="154" t="s">
        <v>141</v>
      </c>
      <c r="B24" s="155">
        <v>3.0174692601889892E-2</v>
      </c>
      <c r="C24" s="155">
        <v>2.7557600335844094E-2</v>
      </c>
      <c r="D24" s="155">
        <v>9.9392761849783247E-3</v>
      </c>
      <c r="E24" s="155">
        <v>1.9952031506037061E-2</v>
      </c>
      <c r="F24" s="155">
        <v>2.2729661587859596E-2</v>
      </c>
      <c r="G24" s="155">
        <v>1.9094204353960768E-3</v>
      </c>
      <c r="H24" s="155">
        <v>2.6601420370292728E-2</v>
      </c>
      <c r="I24" s="155">
        <v>2.6486581032120891E-2</v>
      </c>
      <c r="J24" s="155">
        <v>6.6204154922310451E-3</v>
      </c>
      <c r="K24" s="155">
        <v>2.3852659435423189E-2</v>
      </c>
      <c r="L24" s="155">
        <v>-6.9496369098406504E-4</v>
      </c>
      <c r="M24" s="155">
        <v>2.1923110202167972E-2</v>
      </c>
      <c r="N24" s="155">
        <v>2.5415832718197556E-2</v>
      </c>
      <c r="O24" s="155">
        <v>2.3363876221756178E-2</v>
      </c>
      <c r="P24" s="155">
        <v>1.7283359270269728E-2</v>
      </c>
      <c r="Q24" s="155">
        <v>-3.4041304126859332E-3</v>
      </c>
      <c r="R24" s="155">
        <v>-9.990757060950697E-3</v>
      </c>
      <c r="S24" s="155">
        <v>2.1424873075545026E-2</v>
      </c>
      <c r="T24" s="155">
        <v>2.5063108330385237E-2</v>
      </c>
      <c r="U24" s="155">
        <v>2.1626377852024979E-3</v>
      </c>
      <c r="V24" s="155">
        <v>1.7078109707550818E-2</v>
      </c>
      <c r="W24" s="155">
        <v>6.8611758772990595E-3</v>
      </c>
      <c r="X24" s="155">
        <v>1</v>
      </c>
      <c r="Y24" s="155">
        <v>5.0183924165292416E-2</v>
      </c>
      <c r="Z24" s="155">
        <v>-1.4185457878872702E-3</v>
      </c>
      <c r="AA24" s="155">
        <v>2.7867800498006055E-2</v>
      </c>
      <c r="AB24" s="155">
        <v>2.7609690041994043E-2</v>
      </c>
      <c r="AC24" s="155">
        <v>2.048816665023756E-2</v>
      </c>
      <c r="AD24" s="155">
        <v>4.9042743124997346E-2</v>
      </c>
      <c r="AE24" s="155">
        <v>0.36881746036146257</v>
      </c>
      <c r="AF24" s="155">
        <v>4.9760105010716989E-2</v>
      </c>
      <c r="AG24" s="155">
        <v>2.3830678068126568E-2</v>
      </c>
      <c r="AH24" s="155"/>
    </row>
    <row r="25" spans="1:34" x14ac:dyDescent="0.2">
      <c r="A25" s="154" t="s">
        <v>142</v>
      </c>
      <c r="B25" s="155">
        <v>0.69529046674790229</v>
      </c>
      <c r="C25" s="155">
        <v>0.6943330716652929</v>
      </c>
      <c r="D25" s="155">
        <v>0.69107040173386169</v>
      </c>
      <c r="E25" s="155">
        <v>0.67230605611880945</v>
      </c>
      <c r="F25" s="155">
        <v>0.69208183202908014</v>
      </c>
      <c r="G25" s="155">
        <v>0.62923850050665853</v>
      </c>
      <c r="H25" s="155">
        <v>0.7151033314203662</v>
      </c>
      <c r="I25" s="155">
        <v>0.72458220178984056</v>
      </c>
      <c r="J25" s="155">
        <v>0.6963706401329578</v>
      </c>
      <c r="K25" s="155">
        <v>0.64249996556830768</v>
      </c>
      <c r="L25" s="155">
        <v>0.23022542811086533</v>
      </c>
      <c r="M25" s="155">
        <v>0.5661956352031392</v>
      </c>
      <c r="N25" s="155">
        <v>0.60536610185904338</v>
      </c>
      <c r="O25" s="155">
        <v>0.47696818339986891</v>
      </c>
      <c r="P25" s="155">
        <v>1.512776902595275E-2</v>
      </c>
      <c r="Q25" s="155">
        <v>0.21736058923477336</v>
      </c>
      <c r="R25" s="155">
        <v>-7.3857022828430013E-2</v>
      </c>
      <c r="S25" s="155">
        <v>0.6958635554073781</v>
      </c>
      <c r="T25" s="155">
        <v>0.55125609715361112</v>
      </c>
      <c r="U25" s="155">
        <v>0.57165215642729605</v>
      </c>
      <c r="V25" s="155">
        <v>0.5335817064623144</v>
      </c>
      <c r="W25" s="155">
        <v>0.5586001735561219</v>
      </c>
      <c r="X25" s="155">
        <v>5.0183924165292416E-2</v>
      </c>
      <c r="Y25" s="155">
        <v>1</v>
      </c>
      <c r="Z25" s="155">
        <v>-4.2467499218121013E-2</v>
      </c>
      <c r="AA25" s="155">
        <v>0.72096398070069134</v>
      </c>
      <c r="AB25" s="155">
        <v>0.74321390502743656</v>
      </c>
      <c r="AC25" s="155">
        <v>0.73142205828693296</v>
      </c>
      <c r="AD25" s="155">
        <v>0.49836780820966126</v>
      </c>
      <c r="AE25" s="155">
        <v>0.39141503888546103</v>
      </c>
      <c r="AF25" s="155">
        <v>0.23191569029960821</v>
      </c>
      <c r="AG25" s="155">
        <v>0.64409856422581091</v>
      </c>
      <c r="AH25" s="155"/>
    </row>
    <row r="26" spans="1:34" x14ac:dyDescent="0.2">
      <c r="A26" s="154" t="s">
        <v>143</v>
      </c>
      <c r="B26" s="155">
        <v>8.390823488398752E-2</v>
      </c>
      <c r="C26" s="155">
        <v>0.11891310667560777</v>
      </c>
      <c r="D26" s="155">
        <v>8.4980794764934919E-2</v>
      </c>
      <c r="E26" s="155">
        <v>9.8474804867519472E-2</v>
      </c>
      <c r="F26" s="155">
        <v>6.031980994983685E-2</v>
      </c>
      <c r="G26" s="155">
        <v>0.10824947524989709</v>
      </c>
      <c r="H26" s="155">
        <v>9.4632115927565985E-2</v>
      </c>
      <c r="I26" s="155">
        <v>9.6189993046202474E-2</v>
      </c>
      <c r="J26" s="155">
        <v>0.10031120030001014</v>
      </c>
      <c r="K26" s="155">
        <v>0.15530898383322439</v>
      </c>
      <c r="L26" s="155">
        <v>-4.9805837482770629E-3</v>
      </c>
      <c r="M26" s="155">
        <v>0.12575895208711196</v>
      </c>
      <c r="N26" s="155">
        <v>0.11715675002124017</v>
      </c>
      <c r="O26" s="155">
        <v>-4.2247023418619564E-2</v>
      </c>
      <c r="P26" s="155">
        <v>-0.16739983668146974</v>
      </c>
      <c r="Q26" s="155">
        <v>-2.1586660131384897E-2</v>
      </c>
      <c r="R26" s="155">
        <v>-4.53787267931842E-2</v>
      </c>
      <c r="S26" s="155">
        <v>9.3771338537960755E-2</v>
      </c>
      <c r="T26" s="155">
        <v>0.13730333208166071</v>
      </c>
      <c r="U26" s="155">
        <v>-4.4817104855082043E-2</v>
      </c>
      <c r="V26" s="155">
        <v>0.20246861487444229</v>
      </c>
      <c r="W26" s="155">
        <v>9.7261258348884841E-2</v>
      </c>
      <c r="X26" s="155">
        <v>-1.4185457878872702E-3</v>
      </c>
      <c r="Y26" s="155">
        <v>-4.2467499218121013E-2</v>
      </c>
      <c r="Z26" s="155">
        <v>1</v>
      </c>
      <c r="AA26" s="155">
        <v>7.2244999280251396E-2</v>
      </c>
      <c r="AB26" s="155">
        <v>5.7765900713413816E-2</v>
      </c>
      <c r="AC26" s="155">
        <v>0.10439756228066467</v>
      </c>
      <c r="AD26" s="155">
        <v>6.9270795364317281E-3</v>
      </c>
      <c r="AE26" s="155">
        <v>-2.9072985068619831E-2</v>
      </c>
      <c r="AF26" s="155">
        <v>-2.740595124948101E-2</v>
      </c>
      <c r="AG26" s="155">
        <v>0.15516185038067506</v>
      </c>
      <c r="AH26" s="155"/>
    </row>
    <row r="27" spans="1:34" x14ac:dyDescent="0.2">
      <c r="A27" s="154" t="s">
        <v>144</v>
      </c>
      <c r="B27" s="155">
        <v>0.81425308046467126</v>
      </c>
      <c r="C27" s="155">
        <v>0.81929186529250286</v>
      </c>
      <c r="D27" s="155">
        <v>0.78538172559845587</v>
      </c>
      <c r="E27" s="155">
        <v>0.75915818723681483</v>
      </c>
      <c r="F27" s="155">
        <v>0.79541804386544379</v>
      </c>
      <c r="G27" s="155">
        <v>0.72363294911673204</v>
      </c>
      <c r="H27" s="155">
        <v>0.82391508147265757</v>
      </c>
      <c r="I27" s="155">
        <v>0.84481369870341805</v>
      </c>
      <c r="J27" s="155">
        <v>0.79545693074169421</v>
      </c>
      <c r="K27" s="155">
        <v>0.75516949292285551</v>
      </c>
      <c r="L27" s="155">
        <v>6.6387231827318913E-2</v>
      </c>
      <c r="M27" s="155">
        <v>0.68096247236738994</v>
      </c>
      <c r="N27" s="155">
        <v>0.70747770920911368</v>
      </c>
      <c r="O27" s="155">
        <v>0.69512362192779564</v>
      </c>
      <c r="P27" s="155">
        <v>-3.6660680739195615E-2</v>
      </c>
      <c r="Q27" s="155">
        <v>0.40985615077843313</v>
      </c>
      <c r="R27" s="155">
        <v>-8.9855593335741599E-2</v>
      </c>
      <c r="S27" s="155">
        <v>0.59016141929304655</v>
      </c>
      <c r="T27" s="155">
        <v>0.41874625834529183</v>
      </c>
      <c r="U27" s="155">
        <v>0.57143488874384962</v>
      </c>
      <c r="V27" s="155">
        <v>0.70519100580474126</v>
      </c>
      <c r="W27" s="155">
        <v>0.73699010850037272</v>
      </c>
      <c r="X27" s="155">
        <v>2.7867800498006055E-2</v>
      </c>
      <c r="Y27" s="155">
        <v>0.72096398070069134</v>
      </c>
      <c r="Z27" s="155">
        <v>7.2244999280251396E-2</v>
      </c>
      <c r="AA27" s="155">
        <v>1</v>
      </c>
      <c r="AB27" s="155">
        <v>0.9902952165426725</v>
      </c>
      <c r="AC27" s="155">
        <v>0.77620239208306918</v>
      </c>
      <c r="AD27" s="155">
        <v>0.6022974617450122</v>
      </c>
      <c r="AE27" s="155">
        <v>0.47471238567188306</v>
      </c>
      <c r="AF27" s="155">
        <v>0.27022122111087238</v>
      </c>
      <c r="AG27" s="155">
        <v>0.75525138825441884</v>
      </c>
      <c r="AH27" s="155"/>
    </row>
    <row r="28" spans="1:34" x14ac:dyDescent="0.2">
      <c r="A28" s="154" t="s">
        <v>53</v>
      </c>
      <c r="B28" s="155">
        <v>0.81869808455770199</v>
      </c>
      <c r="C28" s="155">
        <v>0.827841470589186</v>
      </c>
      <c r="D28" s="155">
        <v>0.79274408379155992</v>
      </c>
      <c r="E28" s="155">
        <v>0.7653852685122382</v>
      </c>
      <c r="F28" s="155">
        <v>0.80911442116430909</v>
      </c>
      <c r="G28" s="155">
        <v>0.72729265774757701</v>
      </c>
      <c r="H28" s="155">
        <v>0.82941373238445704</v>
      </c>
      <c r="I28" s="155">
        <v>0.85621632397429104</v>
      </c>
      <c r="J28" s="155">
        <v>0.80142847646037785</v>
      </c>
      <c r="K28" s="155">
        <v>0.75867487521077148</v>
      </c>
      <c r="L28" s="155">
        <v>7.2661776267679501E-2</v>
      </c>
      <c r="M28" s="155">
        <v>0.6939725467064406</v>
      </c>
      <c r="N28" s="155">
        <v>0.72043018589748908</v>
      </c>
      <c r="O28" s="155">
        <v>0.67998782530822399</v>
      </c>
      <c r="P28" s="155">
        <v>-3.7839321536059907E-2</v>
      </c>
      <c r="Q28" s="155">
        <v>0.41615516805217728</v>
      </c>
      <c r="R28" s="155">
        <v>-6.6500217484315727E-2</v>
      </c>
      <c r="S28" s="155">
        <v>0.60516388114640118</v>
      </c>
      <c r="T28" s="155">
        <v>0.42306468275485659</v>
      </c>
      <c r="U28" s="155">
        <v>0.60575218502139261</v>
      </c>
      <c r="V28" s="155">
        <v>0.721847789894701</v>
      </c>
      <c r="W28" s="155">
        <v>0.74180358242603528</v>
      </c>
      <c r="X28" s="155">
        <v>2.7609690041994043E-2</v>
      </c>
      <c r="Y28" s="155">
        <v>0.74321390502743656</v>
      </c>
      <c r="Z28" s="155">
        <v>5.7765900713413816E-2</v>
      </c>
      <c r="AA28" s="155">
        <v>0.9902952165426725</v>
      </c>
      <c r="AB28" s="155">
        <v>1</v>
      </c>
      <c r="AC28" s="155">
        <v>0.78625984851557285</v>
      </c>
      <c r="AD28" s="155">
        <v>0.5970487013597936</v>
      </c>
      <c r="AE28" s="155">
        <v>0.47384016750762531</v>
      </c>
      <c r="AF28" s="155">
        <v>0.27023751574676785</v>
      </c>
      <c r="AG28" s="155">
        <v>0.75880965430487757</v>
      </c>
      <c r="AH28" s="155"/>
    </row>
    <row r="29" spans="1:34" x14ac:dyDescent="0.2">
      <c r="A29" s="154" t="s">
        <v>61</v>
      </c>
      <c r="B29" s="155">
        <v>0.7165724133855832</v>
      </c>
      <c r="C29" s="155">
        <v>0.72850839678629975</v>
      </c>
      <c r="D29" s="155">
        <v>0.72482315976131573</v>
      </c>
      <c r="E29" s="155">
        <v>0.68340574829372125</v>
      </c>
      <c r="F29" s="155">
        <v>0.70908260423940117</v>
      </c>
      <c r="G29" s="155">
        <v>0.65145568646659635</v>
      </c>
      <c r="H29" s="155">
        <v>0.73243675078702075</v>
      </c>
      <c r="I29" s="155">
        <v>0.7520663749857539</v>
      </c>
      <c r="J29" s="155">
        <v>0.72633338347313925</v>
      </c>
      <c r="K29" s="155">
        <v>0.65293233353229729</v>
      </c>
      <c r="L29" s="155">
        <v>2.8730787910083187E-2</v>
      </c>
      <c r="M29" s="155">
        <v>0.65649217170439944</v>
      </c>
      <c r="N29" s="155">
        <v>0.68113134366671013</v>
      </c>
      <c r="O29" s="155">
        <v>0.49607782523221333</v>
      </c>
      <c r="P29" s="155">
        <v>-3.2244022016195036E-2</v>
      </c>
      <c r="Q29" s="155">
        <v>0.28115635549319978</v>
      </c>
      <c r="R29" s="155">
        <v>-3.356248886685665E-2</v>
      </c>
      <c r="S29" s="155">
        <v>0.49226190407138432</v>
      </c>
      <c r="T29" s="155">
        <v>0.30214312241032681</v>
      </c>
      <c r="U29" s="155">
        <v>0.54023661040609416</v>
      </c>
      <c r="V29" s="155">
        <v>0.58362509744300739</v>
      </c>
      <c r="W29" s="155">
        <v>0.58624771087691352</v>
      </c>
      <c r="X29" s="155">
        <v>2.048816665023756E-2</v>
      </c>
      <c r="Y29" s="155">
        <v>0.73142205828693296</v>
      </c>
      <c r="Z29" s="155">
        <v>0.10439756228066467</v>
      </c>
      <c r="AA29" s="155">
        <v>0.77620239208306918</v>
      </c>
      <c r="AB29" s="155">
        <v>0.78625984851557285</v>
      </c>
      <c r="AC29" s="155">
        <v>1</v>
      </c>
      <c r="AD29" s="155">
        <v>0.48477920201637481</v>
      </c>
      <c r="AE29" s="155">
        <v>0.37290979669497509</v>
      </c>
      <c r="AF29" s="155">
        <v>0.13324475041334863</v>
      </c>
      <c r="AG29" s="155">
        <v>0.65275085948000566</v>
      </c>
      <c r="AH29" s="155"/>
    </row>
    <row r="30" spans="1:34" x14ac:dyDescent="0.2">
      <c r="A30" s="154" t="s">
        <v>57</v>
      </c>
      <c r="B30" s="155">
        <v>0.61753240340611137</v>
      </c>
      <c r="C30" s="155">
        <v>0.58664054994997872</v>
      </c>
      <c r="D30" s="155">
        <v>0.51870270164724197</v>
      </c>
      <c r="E30" s="155">
        <v>0.63040375968261952</v>
      </c>
      <c r="F30" s="155">
        <v>0.5768406381643737</v>
      </c>
      <c r="G30" s="155">
        <v>0.48710357363283058</v>
      </c>
      <c r="H30" s="155">
        <v>0.6511246306840226</v>
      </c>
      <c r="I30" s="155">
        <v>0.60841190476207574</v>
      </c>
      <c r="J30" s="155">
        <v>0.52972286639111621</v>
      </c>
      <c r="K30" s="155">
        <v>0.65966114095326733</v>
      </c>
      <c r="L30" s="155">
        <v>4.171687391911745E-2</v>
      </c>
      <c r="M30" s="155">
        <v>0.52542629107709282</v>
      </c>
      <c r="N30" s="155">
        <v>0.5763525265132825</v>
      </c>
      <c r="O30" s="155">
        <v>0.4255699328147407</v>
      </c>
      <c r="P30" s="155">
        <v>0.1978613500152899</v>
      </c>
      <c r="Q30" s="155">
        <v>8.0916811373639361E-2</v>
      </c>
      <c r="R30" s="155">
        <v>-4.463686942676854E-2</v>
      </c>
      <c r="S30" s="155">
        <v>0.41993267608507928</v>
      </c>
      <c r="T30" s="155">
        <v>0.32273230466678765</v>
      </c>
      <c r="U30" s="155">
        <v>0.38245072233038169</v>
      </c>
      <c r="V30" s="155">
        <v>0.40747276717456793</v>
      </c>
      <c r="W30" s="155">
        <v>0.40318764228316606</v>
      </c>
      <c r="X30" s="155">
        <v>4.9042743124997346E-2</v>
      </c>
      <c r="Y30" s="155">
        <v>0.49836780820966126</v>
      </c>
      <c r="Z30" s="155">
        <v>6.9270795364317281E-3</v>
      </c>
      <c r="AA30" s="155">
        <v>0.6022974617450122</v>
      </c>
      <c r="AB30" s="155">
        <v>0.5970487013597936</v>
      </c>
      <c r="AC30" s="155">
        <v>0.48477920201637481</v>
      </c>
      <c r="AD30" s="155">
        <v>1</v>
      </c>
      <c r="AE30" s="155">
        <v>0.39838170313145582</v>
      </c>
      <c r="AF30" s="155">
        <v>0.68353304304848816</v>
      </c>
      <c r="AG30" s="155">
        <v>0.65958946750462766</v>
      </c>
      <c r="AH30" s="155"/>
    </row>
    <row r="31" spans="1:34" x14ac:dyDescent="0.2">
      <c r="A31" s="154" t="s">
        <v>63</v>
      </c>
      <c r="B31" s="155">
        <v>0.49684261235606558</v>
      </c>
      <c r="C31" s="155">
        <v>0.50060505516199294</v>
      </c>
      <c r="D31" s="155">
        <v>0.44997693120336102</v>
      </c>
      <c r="E31" s="155">
        <v>0.43815928612517435</v>
      </c>
      <c r="F31" s="155">
        <v>0.45348026890220511</v>
      </c>
      <c r="G31" s="155">
        <v>0.41289850394874017</v>
      </c>
      <c r="H31" s="155">
        <v>0.49069308969548781</v>
      </c>
      <c r="I31" s="155">
        <v>0.50060167325551685</v>
      </c>
      <c r="J31" s="155">
        <v>0.45494110464139803</v>
      </c>
      <c r="K31" s="155">
        <v>0.50848806461873064</v>
      </c>
      <c r="L31" s="155">
        <v>4.5813251002003265E-2</v>
      </c>
      <c r="M31" s="155">
        <v>0.43391397426669598</v>
      </c>
      <c r="N31" s="155">
        <v>0.39683332267457866</v>
      </c>
      <c r="O31" s="155">
        <v>0.30840483997725171</v>
      </c>
      <c r="P31" s="155">
        <v>0.1087001264342468</v>
      </c>
      <c r="Q31" s="155">
        <v>0.12320129909342518</v>
      </c>
      <c r="R31" s="155">
        <v>0.22517741061553301</v>
      </c>
      <c r="S31" s="155">
        <v>0.40747297579403341</v>
      </c>
      <c r="T31" s="155">
        <v>0.29706772010526289</v>
      </c>
      <c r="U31" s="155">
        <v>0.4051566382892684</v>
      </c>
      <c r="V31" s="155">
        <v>0.42477816966696086</v>
      </c>
      <c r="W31" s="155">
        <v>0.35725450931251018</v>
      </c>
      <c r="X31" s="155">
        <v>0.36881746036146257</v>
      </c>
      <c r="Y31" s="155">
        <v>0.39141503888546103</v>
      </c>
      <c r="Z31" s="155">
        <v>-2.9072985068619831E-2</v>
      </c>
      <c r="AA31" s="155">
        <v>0.47471238567188306</v>
      </c>
      <c r="AB31" s="155">
        <v>0.47384016750762531</v>
      </c>
      <c r="AC31" s="155">
        <v>0.37290979669497509</v>
      </c>
      <c r="AD31" s="155">
        <v>0.39838170313145582</v>
      </c>
      <c r="AE31" s="155">
        <v>1</v>
      </c>
      <c r="AF31" s="155">
        <v>0.43282251621733581</v>
      </c>
      <c r="AG31" s="155">
        <v>0.50855299266252163</v>
      </c>
      <c r="AH31" s="155"/>
    </row>
    <row r="32" spans="1:34" x14ac:dyDescent="0.2">
      <c r="A32" s="154" t="s">
        <v>58</v>
      </c>
      <c r="B32" s="155">
        <v>0.4224230559215435</v>
      </c>
      <c r="C32" s="155">
        <v>0.36950754591717444</v>
      </c>
      <c r="D32" s="155">
        <v>0.32911869981472552</v>
      </c>
      <c r="E32" s="155">
        <v>0.40996666080627459</v>
      </c>
      <c r="F32" s="155">
        <v>0.38059865968732881</v>
      </c>
      <c r="G32" s="155">
        <v>0.29081680218343942</v>
      </c>
      <c r="H32" s="155">
        <v>0.43518489274813221</v>
      </c>
      <c r="I32" s="155">
        <v>0.39149660043841655</v>
      </c>
      <c r="J32" s="155">
        <v>0.32743277094874579</v>
      </c>
      <c r="K32" s="155">
        <v>0.52370196530598134</v>
      </c>
      <c r="L32" s="155">
        <v>4.0845419656406159E-2</v>
      </c>
      <c r="M32" s="155">
        <v>0.41672815063368629</v>
      </c>
      <c r="N32" s="155">
        <v>0.3734634756090448</v>
      </c>
      <c r="O32" s="155">
        <v>0.22596647741554474</v>
      </c>
      <c r="P32" s="155">
        <v>0.30399988033545777</v>
      </c>
      <c r="Q32" s="155">
        <v>-4.7886102985450617E-2</v>
      </c>
      <c r="R32" s="155">
        <v>0.13199907896248991</v>
      </c>
      <c r="S32" s="155">
        <v>0.281903575843239</v>
      </c>
      <c r="T32" s="155">
        <v>0.23300930971863759</v>
      </c>
      <c r="U32" s="155">
        <v>0.25885976227404217</v>
      </c>
      <c r="V32" s="155">
        <v>0.2967608518962801</v>
      </c>
      <c r="W32" s="155">
        <v>0.22239534273445402</v>
      </c>
      <c r="X32" s="155">
        <v>4.9760105010716989E-2</v>
      </c>
      <c r="Y32" s="155">
        <v>0.23191569029960821</v>
      </c>
      <c r="Z32" s="155">
        <v>-2.740595124948101E-2</v>
      </c>
      <c r="AA32" s="155">
        <v>0.27022122111087238</v>
      </c>
      <c r="AB32" s="155">
        <v>0.27023751574676785</v>
      </c>
      <c r="AC32" s="155">
        <v>0.13324475041334863</v>
      </c>
      <c r="AD32" s="155">
        <v>0.68353304304848816</v>
      </c>
      <c r="AE32" s="155">
        <v>0.43282251621733581</v>
      </c>
      <c r="AF32" s="155">
        <v>1</v>
      </c>
      <c r="AG32" s="155">
        <v>0.52371305728321471</v>
      </c>
      <c r="AH32" s="155"/>
    </row>
    <row r="33" spans="1:34" x14ac:dyDescent="0.2">
      <c r="A33" s="154" t="s">
        <v>75</v>
      </c>
      <c r="B33" s="155">
        <v>0.87738752013097365</v>
      </c>
      <c r="C33" s="155">
        <v>0.85752904469258173</v>
      </c>
      <c r="D33" s="155">
        <v>0.83227389095054072</v>
      </c>
      <c r="E33" s="155">
        <v>0.84315003997138427</v>
      </c>
      <c r="F33" s="155">
        <v>0.7990512316388606</v>
      </c>
      <c r="G33" s="155">
        <v>0.8118664600602794</v>
      </c>
      <c r="H33" s="155">
        <v>0.89987447678865451</v>
      </c>
      <c r="I33" s="155">
        <v>0.86818766623913934</v>
      </c>
      <c r="J33" s="155">
        <v>0.86435997108963936</v>
      </c>
      <c r="K33" s="155">
        <v>0.9999614764345498</v>
      </c>
      <c r="L33" s="155">
        <v>7.9961610340266456E-2</v>
      </c>
      <c r="M33" s="155">
        <v>0.80583687141326221</v>
      </c>
      <c r="N33" s="155">
        <v>0.83777099975961355</v>
      </c>
      <c r="O33" s="155">
        <v>0.65831823393887967</v>
      </c>
      <c r="P33" s="155">
        <v>1.4032989048488197E-2</v>
      </c>
      <c r="Q33" s="155">
        <v>0.22734641714798257</v>
      </c>
      <c r="R33" s="155">
        <v>3.4394310768096813E-2</v>
      </c>
      <c r="S33" s="155">
        <v>0.65904484385558137</v>
      </c>
      <c r="T33" s="155">
        <v>0.44378493975259248</v>
      </c>
      <c r="U33" s="155">
        <v>0.75560977312063171</v>
      </c>
      <c r="V33" s="155">
        <v>0.83079272617401401</v>
      </c>
      <c r="W33" s="155">
        <v>0.82654173372506012</v>
      </c>
      <c r="X33" s="155">
        <v>2.3830678068126568E-2</v>
      </c>
      <c r="Y33" s="155">
        <v>0.64409856422581091</v>
      </c>
      <c r="Z33" s="155">
        <v>0.15516185038067506</v>
      </c>
      <c r="AA33" s="155">
        <v>0.75525138825441884</v>
      </c>
      <c r="AB33" s="155">
        <v>0.75880965430487757</v>
      </c>
      <c r="AC33" s="155">
        <v>0.65275085948000566</v>
      </c>
      <c r="AD33" s="155">
        <v>0.65958946750462766</v>
      </c>
      <c r="AE33" s="155">
        <v>0.50855299266252163</v>
      </c>
      <c r="AF33" s="155">
        <v>0.52371305728321471</v>
      </c>
      <c r="AG33" s="155">
        <v>1</v>
      </c>
      <c r="AH33" s="155"/>
    </row>
  </sheetData>
  <conditionalFormatting sqref="B2:AH33">
    <cfRule type="cellIs" dxfId="4" priority="3" operator="greaterThan">
      <formula>0.5</formula>
    </cfRule>
  </conditionalFormatting>
  <conditionalFormatting sqref="P2:T17">
    <cfRule type="cellIs" dxfId="3" priority="1" operator="greaterThan">
      <formula>0.5</formula>
    </cfRule>
    <cfRule type="cellIs" dxfId="2" priority="2" operator="greaterThan">
      <formula>50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BC01-A2AF-4947-BB53-22EB40DD6A1F}">
  <dimension ref="B1:R21"/>
  <sheetViews>
    <sheetView showGridLines="0" zoomScale="70" zoomScaleNormal="70" workbookViewId="0">
      <selection activeCell="C20" sqref="C20"/>
    </sheetView>
  </sheetViews>
  <sheetFormatPr defaultRowHeight="15" x14ac:dyDescent="0.25"/>
  <cols>
    <col min="2" max="2" width="9.85546875" bestFit="1" customWidth="1"/>
    <col min="3" max="3" width="91.7109375" bestFit="1" customWidth="1"/>
    <col min="4" max="4" width="53" customWidth="1"/>
    <col min="5" max="5" width="52.5703125" customWidth="1"/>
    <col min="8" max="8" width="17.7109375" bestFit="1" customWidth="1"/>
    <col min="9" max="9" width="19.5703125" bestFit="1" customWidth="1"/>
    <col min="10" max="10" width="20.140625" bestFit="1" customWidth="1"/>
    <col min="11" max="11" width="13.5703125" bestFit="1" customWidth="1"/>
    <col min="12" max="12" width="7.7109375" bestFit="1" customWidth="1"/>
    <col min="13" max="13" width="11.28515625" customWidth="1"/>
    <col min="14" max="14" width="19.5703125" bestFit="1" customWidth="1"/>
    <col min="15" max="16" width="13.5703125" bestFit="1" customWidth="1"/>
    <col min="18" max="18" width="10" bestFit="1" customWidth="1"/>
  </cols>
  <sheetData>
    <row r="1" spans="2:18" x14ac:dyDescent="0.25">
      <c r="G1" s="150"/>
    </row>
    <row r="2" spans="2:18" x14ac:dyDescent="0.25">
      <c r="B2" s="158" t="s">
        <v>151</v>
      </c>
      <c r="C2" s="49"/>
      <c r="G2" s="150"/>
      <c r="H2" s="180" t="s">
        <v>1</v>
      </c>
      <c r="I2" s="189" t="s">
        <v>203</v>
      </c>
      <c r="J2" s="190"/>
      <c r="K2" s="190"/>
      <c r="L2" s="190"/>
      <c r="M2" s="191"/>
      <c r="N2" s="192" t="s">
        <v>204</v>
      </c>
      <c r="O2" s="193"/>
      <c r="P2" s="193"/>
      <c r="Q2" s="193"/>
      <c r="R2" s="194"/>
    </row>
    <row r="3" spans="2:18" x14ac:dyDescent="0.25">
      <c r="B3" s="49">
        <v>1</v>
      </c>
      <c r="C3" s="49" t="s">
        <v>153</v>
      </c>
      <c r="G3" s="150"/>
      <c r="H3" s="182"/>
      <c r="I3" s="2" t="s">
        <v>9</v>
      </c>
      <c r="J3" s="2" t="s">
        <v>15</v>
      </c>
      <c r="K3" s="2" t="s">
        <v>10</v>
      </c>
      <c r="L3" s="2" t="s">
        <v>11</v>
      </c>
      <c r="M3" s="2" t="s">
        <v>16</v>
      </c>
      <c r="N3" s="4" t="s">
        <v>9</v>
      </c>
      <c r="O3" s="4" t="s">
        <v>15</v>
      </c>
      <c r="P3" s="4" t="s">
        <v>10</v>
      </c>
      <c r="Q3" s="4" t="s">
        <v>11</v>
      </c>
      <c r="R3" s="4" t="s">
        <v>16</v>
      </c>
    </row>
    <row r="4" spans="2:18" x14ac:dyDescent="0.25">
      <c r="B4" s="49">
        <v>2</v>
      </c>
      <c r="C4" s="49" t="s">
        <v>152</v>
      </c>
      <c r="G4" s="151" t="s">
        <v>53</v>
      </c>
      <c r="H4" s="5" t="s">
        <v>2</v>
      </c>
      <c r="I4" s="163">
        <f>VLOOKUP($G4,Adt_Step_Final!$B$2:$AE$33,14,0)</f>
        <v>1.8043145626537031E-2</v>
      </c>
      <c r="J4" s="142">
        <v>438506874.50296855</v>
      </c>
      <c r="K4" s="143">
        <f>VLOOKUP($G4,Adt_Step_Final!$B$2:$AE$33,17,0)</f>
        <v>3152526.7300000004</v>
      </c>
      <c r="L4" s="144">
        <f>VLOOKUP($G4,Adt_Step_Final!$B$2:$AE$33,19,0)</f>
        <v>5.9449074850319814</v>
      </c>
      <c r="M4" s="145">
        <f>VLOOKUP($G4,Adt_Step_Final!$B$2:$AE$33,24,0)</f>
        <v>1.8916219614162133E-4</v>
      </c>
      <c r="N4" s="163">
        <f>VLOOKUP($G4,Dm_Adt_Step_Final!$B$2:$AE$31,14,0)</f>
        <v>-9.9709988571738285E-3</v>
      </c>
      <c r="O4" s="142">
        <v>438506874.50296855</v>
      </c>
      <c r="P4" s="143">
        <f>VLOOKUP($G4,Dm_Adt_Step_Final!$B$2:$AE$31,17,0)</f>
        <v>3152526.7300000004</v>
      </c>
      <c r="Q4" s="144">
        <f>VLOOKUP($G4,Dm_Adt_Step_Final!$B$2:$AE$31,19,0)</f>
        <v>-3.2852733645333232</v>
      </c>
      <c r="R4" s="145">
        <f>VLOOKUP($G4,Dm_Adt_Step_Final!$B$2:$AE$31,24,0)</f>
        <v>-1.0453476797164213E-4</v>
      </c>
    </row>
    <row r="5" spans="2:18" x14ac:dyDescent="0.25">
      <c r="B5" s="53"/>
      <c r="C5" s="53"/>
      <c r="G5" s="151" t="s">
        <v>57</v>
      </c>
      <c r="H5" s="5" t="s">
        <v>3</v>
      </c>
      <c r="I5" s="163">
        <f>VLOOKUP($G5,Adt_Step_Final!$B$2:$AE$33,14,0)</f>
        <v>7.5715480062503622E-3</v>
      </c>
      <c r="J5" s="142">
        <v>59724323</v>
      </c>
      <c r="K5" s="143">
        <f>VLOOKUP($G5,Adt_Step_Final!$B$2:$AE$33,17,0)</f>
        <v>1807478.9900000002</v>
      </c>
      <c r="L5" s="144">
        <f>VLOOKUP($G5,Adt_Step_Final!$B$2:$AE$33,19,0)</f>
        <v>4.3511398907767731</v>
      </c>
      <c r="M5" s="145">
        <f>VLOOKUP($G5,Adt_Step_Final!$B$2:$AE$33,24,0)</f>
        <v>5.8281664168761699E-4</v>
      </c>
      <c r="N5" s="163">
        <f>VLOOKUP($G5,Dm_Adt_Step_Final!$B$2:$AE$31,14,0)</f>
        <v>9.4249598142624388E-3</v>
      </c>
      <c r="O5" s="142">
        <v>59724323</v>
      </c>
      <c r="P5" s="143">
        <f>VLOOKUP($G5,Dm_Adt_Step_Final!$B$2:$AE$31,17,0)</f>
        <v>1807478.9900000002</v>
      </c>
      <c r="Q5" s="144">
        <f>VLOOKUP($G5,Dm_Adt_Step_Final!$B$2:$AE$31,19,0)</f>
        <v>5.4162396623453866</v>
      </c>
      <c r="R5" s="145">
        <f>VLOOKUP($G5,Dm_Adt_Step_Final!$B$2:$AE$31,24,0)</f>
        <v>7.254822161141492E-4</v>
      </c>
    </row>
    <row r="6" spans="2:18" x14ac:dyDescent="0.25">
      <c r="B6" s="160" t="s">
        <v>150</v>
      </c>
      <c r="C6" s="159" t="s">
        <v>149</v>
      </c>
      <c r="G6" s="151" t="s">
        <v>58</v>
      </c>
      <c r="H6" s="5" t="s">
        <v>4</v>
      </c>
      <c r="I6" s="163">
        <f>VLOOKUP($G6,Adt_Step_Final!$B$2:$AE$33,14,0)</f>
        <v>5.2528446158995783E-3</v>
      </c>
      <c r="J6" s="142">
        <v>10544</v>
      </c>
      <c r="K6" s="143">
        <f>VLOOKUP($G6,Adt_Step_Final!$B$2:$AE$33,17,0)</f>
        <v>40506.06</v>
      </c>
      <c r="L6" s="144">
        <f>VLOOKUP($G6,Adt_Step_Final!$B$2:$AE$33,19,0)</f>
        <v>134.69955973690466</v>
      </c>
      <c r="M6" s="145">
        <f>VLOOKUP($G6,Adt_Step_Final!$B$2:$AE$33,24,0)</f>
        <v>2.2902751253625571</v>
      </c>
      <c r="N6" s="163">
        <f>VLOOKUP($G6,Dm_Adt_Step_Final!$B$2:$AE$31,14,0)</f>
        <v>1.6194832469507458E-3</v>
      </c>
      <c r="O6" s="142">
        <v>10544</v>
      </c>
      <c r="P6" s="143">
        <f>VLOOKUP($G6,Dm_Adt_Step_Final!$B$2:$AE$31,17,0)</f>
        <v>40506.06</v>
      </c>
      <c r="Q6" s="144">
        <f>VLOOKUP($G6,Dm_Adt_Step_Final!$B$2:$AE$31,19,0)</f>
        <v>41.528675663709876</v>
      </c>
      <c r="R6" s="145">
        <f>VLOOKUP($G6,Dm_Adt_Step_Final!$B$2:$AE$31,24,0)</f>
        <v>0.70610544717159551</v>
      </c>
    </row>
    <row r="7" spans="2:18" x14ac:dyDescent="0.25">
      <c r="B7" s="150"/>
      <c r="C7" s="150"/>
      <c r="G7" s="151" t="s">
        <v>61</v>
      </c>
      <c r="H7" s="5" t="s">
        <v>5</v>
      </c>
      <c r="I7" s="163">
        <f>VLOOKUP($G7,Adt_Step_Final!$B$2:$AE$33,14,0)</f>
        <v>5.9767773855055502E-3</v>
      </c>
      <c r="J7" s="142">
        <v>269935025</v>
      </c>
      <c r="K7" s="143">
        <f>VLOOKUP($G7,Adt_Step_Final!$B$2:$AE$33,17,0)</f>
        <v>2042004</v>
      </c>
      <c r="L7" s="144">
        <f>VLOOKUP($G7,Adt_Step_Final!$B$2:$AE$33,19,0)</f>
        <v>3.0401997253720743</v>
      </c>
      <c r="M7" s="145">
        <f>VLOOKUP($G7,Adt_Step_Final!$B$2:$AE$33,24,0)</f>
        <v>1.0179028728348583E-4</v>
      </c>
      <c r="N7" s="163">
        <f>VLOOKUP($G7,Dm_Adt_Step_Final!$B$2:$AE$31,14,0)</f>
        <v>-1.5027746067360459E-2</v>
      </c>
      <c r="O7" s="142">
        <v>269935025</v>
      </c>
      <c r="P7" s="143">
        <f>VLOOKUP($G7,Dm_Adt_Step_Final!$B$2:$AE$31,17,0)</f>
        <v>2042004</v>
      </c>
      <c r="Q7" s="144">
        <f>VLOOKUP($G7,Dm_Adt_Step_Final!$B$2:$AE$31,19,0)</f>
        <v>-7.6441444143039696</v>
      </c>
      <c r="R7" s="145">
        <f>VLOOKUP($G7,Dm_Adt_Step_Final!$B$2:$AE$31,24,0)</f>
        <v>-2.5593701935922226E-4</v>
      </c>
    </row>
    <row r="8" spans="2:18" x14ac:dyDescent="0.25">
      <c r="B8" s="195" t="s">
        <v>194</v>
      </c>
      <c r="C8" s="195"/>
      <c r="G8" s="151" t="s">
        <v>63</v>
      </c>
      <c r="H8" s="5" t="s">
        <v>6</v>
      </c>
      <c r="I8" s="163">
        <f>VLOOKUP($G8,Adt_Step_Final!$B$2:$AE$33,14,0)</f>
        <v>1.9323521642087674E-2</v>
      </c>
      <c r="J8" s="142">
        <v>170185335</v>
      </c>
      <c r="K8" s="143">
        <f>VLOOKUP($G8,Adt_Step_Final!$B$2:$AE$33,17,0)</f>
        <v>11954978.08</v>
      </c>
      <c r="L8" s="144">
        <f>VLOOKUP($G8,Adt_Step_Final!$B$2:$AE$33,19,0)</f>
        <v>1.6789165782098669</v>
      </c>
      <c r="M8" s="145">
        <f>VLOOKUP($G8,Adt_Step_Final!$B$2:$AE$33,24,0)</f>
        <v>5.2199055319998122E-4</v>
      </c>
      <c r="N8" s="163">
        <f>VLOOKUP($G8,Dm_Adt_Step_Final!$B$2:$AE$31,14,0)</f>
        <v>1.7652720969527538E-2</v>
      </c>
      <c r="O8" s="142">
        <v>170185335</v>
      </c>
      <c r="P8" s="143">
        <f>VLOOKUP($G8,Dm_Adt_Step_Final!$B$2:$AE$31,17,0)</f>
        <v>11954978.08</v>
      </c>
      <c r="Q8" s="144">
        <f>VLOOKUP($G8,Dm_Adt_Step_Final!$B$2:$AE$31,19,0)</f>
        <v>1.5337497188763347</v>
      </c>
      <c r="R8" s="145">
        <f>VLOOKUP($G8,Dm_Adt_Step_Final!$B$2:$AE$31,24,0)</f>
        <v>4.7685684602638854E-4</v>
      </c>
    </row>
    <row r="9" spans="2:18" x14ac:dyDescent="0.25">
      <c r="B9" s="158" t="s">
        <v>148</v>
      </c>
      <c r="C9" s="158" t="s">
        <v>147</v>
      </c>
      <c r="D9" s="158" t="s">
        <v>146</v>
      </c>
      <c r="E9" s="158" t="s">
        <v>145</v>
      </c>
      <c r="G9" s="151" t="s">
        <v>64</v>
      </c>
      <c r="H9" s="5" t="s">
        <v>7</v>
      </c>
      <c r="I9" s="163">
        <f>VLOOKUP($G9,Adt_Step_Final!$B$2:$AE$33,14,0)</f>
        <v>3.6003234834385479E-2</v>
      </c>
      <c r="J9" s="142">
        <v>125514.19137838343</v>
      </c>
      <c r="K9" s="143">
        <f>VLOOKUP($G9,Adt_Step_Final!$B$2:$AE$33,17,0)</f>
        <v>25631681.670000002</v>
      </c>
      <c r="L9" s="144">
        <f>VLOOKUP($G9,Adt_Step_Final!$B$2:$AE$33,19,0)</f>
        <v>1.4590025340846291</v>
      </c>
      <c r="M9" s="145">
        <f>VLOOKUP($G9,Adt_Step_Final!$B$2:$AE$33,24,0)</f>
        <v>1.3187035946902799</v>
      </c>
      <c r="N9" s="163">
        <f>VLOOKUP($G9,Dm_Adt_Step_Final!$B$2:$AE$31,14,0)</f>
        <v>3.4699789304116775E-2</v>
      </c>
      <c r="O9" s="142">
        <v>125514.19137838343</v>
      </c>
      <c r="P9" s="143">
        <f>VLOOKUP($G9,Dm_Adt_Step_Final!$B$2:$AE$31,17,0)</f>
        <v>25631681.670000002</v>
      </c>
      <c r="Q9" s="144">
        <f>VLOOKUP($G9,Dm_Adt_Step_Final!$B$2:$AE$31,19,0)</f>
        <v>1.4061814378567137</v>
      </c>
      <c r="R9" s="145">
        <f>VLOOKUP($G9,Dm_Adt_Step_Final!$B$2:$AE$31,24,0)</f>
        <v>1.2709618205370672</v>
      </c>
    </row>
    <row r="10" spans="2:18" ht="54.95" customHeight="1" x14ac:dyDescent="0.25">
      <c r="B10" s="49">
        <v>1</v>
      </c>
      <c r="C10" s="157" t="s">
        <v>154</v>
      </c>
      <c r="D10" s="157" t="s">
        <v>196</v>
      </c>
      <c r="E10" s="156" t="s">
        <v>157</v>
      </c>
      <c r="G10" s="151"/>
      <c r="H10" s="1" t="s">
        <v>8</v>
      </c>
      <c r="I10" s="146">
        <f>SUM(I4:I9)</f>
        <v>9.2171072110665664E-2</v>
      </c>
      <c r="J10" s="147">
        <f t="shared" ref="J10:K10" si="0">SUM(J4:J9)</f>
        <v>938487615.6943469</v>
      </c>
      <c r="K10" s="148">
        <f t="shared" si="0"/>
        <v>44629175.530000001</v>
      </c>
      <c r="L10" s="149"/>
      <c r="M10" s="149"/>
      <c r="N10" s="146">
        <f>SUM(N4:N9)</f>
        <v>3.8398208410323209E-2</v>
      </c>
      <c r="O10" s="147">
        <f t="shared" ref="O10:P10" si="1">SUM(O4:O9)</f>
        <v>938487615.6943469</v>
      </c>
      <c r="P10" s="148">
        <f t="shared" si="1"/>
        <v>44629175.530000001</v>
      </c>
      <c r="Q10" s="149"/>
      <c r="R10" s="149"/>
    </row>
    <row r="11" spans="2:18" s="53" customFormat="1" ht="61.5" customHeight="1" x14ac:dyDescent="0.25">
      <c r="B11" s="49">
        <v>2</v>
      </c>
      <c r="C11" s="157" t="s">
        <v>156</v>
      </c>
      <c r="D11" s="157" t="s">
        <v>198</v>
      </c>
      <c r="E11" s="157" t="s">
        <v>159</v>
      </c>
      <c r="G11" s="137"/>
      <c r="H11" s="1" t="s">
        <v>201</v>
      </c>
      <c r="I11" s="146">
        <f>I10-I6</f>
        <v>8.691822749476609E-2</v>
      </c>
      <c r="J11" s="147">
        <f t="shared" ref="J11:K11" si="2">J10-J6</f>
        <v>938477071.6943469</v>
      </c>
      <c r="K11" s="148">
        <f t="shared" si="2"/>
        <v>44588669.469999999</v>
      </c>
      <c r="L11" s="139"/>
      <c r="M11" s="139"/>
      <c r="N11" s="146">
        <f t="shared" ref="N11:O11" si="3">N10-N6</f>
        <v>3.6778725163372467E-2</v>
      </c>
      <c r="O11" s="147">
        <f t="shared" si="3"/>
        <v>938477071.6943469</v>
      </c>
      <c r="P11" s="148">
        <f>P10-P6</f>
        <v>44588669.469999999</v>
      </c>
      <c r="Q11" s="137"/>
      <c r="R11" s="137"/>
    </row>
    <row r="12" spans="2:18" ht="45" x14ac:dyDescent="0.25">
      <c r="B12" s="49">
        <v>3</v>
      </c>
      <c r="C12" s="49" t="s">
        <v>158</v>
      </c>
      <c r="D12" s="157" t="s">
        <v>202</v>
      </c>
      <c r="E12" s="156" t="s">
        <v>157</v>
      </c>
      <c r="G12" s="151"/>
    </row>
    <row r="13" spans="2:18" ht="45" x14ac:dyDescent="0.25">
      <c r="B13" s="49">
        <v>4</v>
      </c>
      <c r="C13" s="49" t="s">
        <v>155</v>
      </c>
      <c r="D13" s="157" t="s">
        <v>160</v>
      </c>
      <c r="E13" s="156" t="s">
        <v>157</v>
      </c>
      <c r="G13" s="137"/>
    </row>
    <row r="16" spans="2:18" x14ac:dyDescent="0.25">
      <c r="B16" s="195" t="s">
        <v>195</v>
      </c>
      <c r="C16" s="195"/>
    </row>
    <row r="17" spans="2:14" x14ac:dyDescent="0.25">
      <c r="B17" s="158" t="s">
        <v>148</v>
      </c>
      <c r="C17" s="158" t="s">
        <v>147</v>
      </c>
      <c r="D17" s="158" t="s">
        <v>146</v>
      </c>
      <c r="E17" s="158" t="s">
        <v>145</v>
      </c>
      <c r="H17" s="165" t="s">
        <v>210</v>
      </c>
      <c r="I17" s="169" t="s">
        <v>28</v>
      </c>
      <c r="J17" s="170" t="s">
        <v>35</v>
      </c>
      <c r="K17" s="188" t="s">
        <v>215</v>
      </c>
      <c r="L17" s="188"/>
      <c r="M17" s="188"/>
      <c r="N17" s="164"/>
    </row>
    <row r="18" spans="2:14" ht="45" customHeight="1" x14ac:dyDescent="0.25">
      <c r="B18" s="49">
        <v>1</v>
      </c>
      <c r="C18" s="157" t="s">
        <v>154</v>
      </c>
      <c r="D18" s="157" t="s">
        <v>196</v>
      </c>
      <c r="E18" s="156" t="s">
        <v>197</v>
      </c>
      <c r="H18" s="5" t="s">
        <v>211</v>
      </c>
      <c r="I18" s="166">
        <v>0.11515229972733843</v>
      </c>
      <c r="J18" s="163">
        <v>5.9767773855055502E-3</v>
      </c>
      <c r="K18" s="196" t="s">
        <v>213</v>
      </c>
      <c r="L18" s="196"/>
      <c r="M18" s="196"/>
      <c r="N18" s="168"/>
    </row>
    <row r="19" spans="2:14" ht="60" x14ac:dyDescent="0.25">
      <c r="B19" s="49">
        <v>2</v>
      </c>
      <c r="C19" s="157" t="s">
        <v>156</v>
      </c>
      <c r="D19" s="157" t="s">
        <v>198</v>
      </c>
      <c r="E19" s="157" t="s">
        <v>199</v>
      </c>
      <c r="H19" s="167" t="s">
        <v>212</v>
      </c>
      <c r="I19" s="166">
        <v>2.6273291144287275E-5</v>
      </c>
      <c r="J19" s="163">
        <v>-1.5027746067360459E-2</v>
      </c>
      <c r="K19" s="187" t="s">
        <v>214</v>
      </c>
      <c r="L19" s="187"/>
      <c r="M19" s="187"/>
    </row>
    <row r="20" spans="2:14" ht="45" x14ac:dyDescent="0.25">
      <c r="B20" s="49">
        <v>3</v>
      </c>
      <c r="C20" s="49" t="s">
        <v>158</v>
      </c>
      <c r="D20" s="157" t="s">
        <v>200</v>
      </c>
      <c r="E20" s="156" t="s">
        <v>197</v>
      </c>
    </row>
    <row r="21" spans="2:14" ht="45" x14ac:dyDescent="0.25">
      <c r="B21" s="49">
        <v>4</v>
      </c>
      <c r="C21" s="49" t="s">
        <v>155</v>
      </c>
      <c r="D21" s="157" t="s">
        <v>160</v>
      </c>
      <c r="E21" s="156" t="s">
        <v>197</v>
      </c>
    </row>
  </sheetData>
  <mergeCells count="8">
    <mergeCell ref="B8:C8"/>
    <mergeCell ref="B16:C16"/>
    <mergeCell ref="K18:M18"/>
    <mergeCell ref="K19:M19"/>
    <mergeCell ref="K17:M17"/>
    <mergeCell ref="I2:M2"/>
    <mergeCell ref="N2:R2"/>
    <mergeCell ref="H2:H3"/>
  </mergeCells>
  <conditionalFormatting sqref="I18">
    <cfRule type="cellIs" dxfId="1" priority="2" operator="greaterThan">
      <formula>0.05</formula>
    </cfRule>
  </conditionalFormatting>
  <conditionalFormatting sqref="I19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Adt_Mid_year</vt:lpstr>
      <vt:lpstr>Dm_Adt_Step_Final</vt:lpstr>
      <vt:lpstr>Adt_Step_Final</vt:lpstr>
      <vt:lpstr>adt_Step_Final_norm</vt:lpstr>
      <vt:lpstr>Summary</vt:lpstr>
      <vt:lpstr>adt_Correlation_24</vt:lpstr>
      <vt:lpstr>adt_notes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Hrithik</dc:creator>
  <cp:lastModifiedBy>Shukla, Hrithik</cp:lastModifiedBy>
  <cp:lastPrinted>2023-05-23T06:35:41Z</cp:lastPrinted>
  <dcterms:created xsi:type="dcterms:W3CDTF">2023-05-17T06:30:07Z</dcterms:created>
  <dcterms:modified xsi:type="dcterms:W3CDTF">2023-05-31T06:21:45Z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2023-05-17T07:35:32Z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f7d1c8ac-d882-4893-b612-26417af1b9f5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</Properties>
</file>